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  <Override PartName="/xl/embeddings/oleObject_9_8.bin" ContentType="application/vnd.openxmlformats-officedocument.oleObject"/>
  <Override PartName="/xl/embeddings/oleObject_9_9.bin" ContentType="application/vnd.openxmlformats-officedocument.oleObject"/>
  <Override PartName="/xl/embeddings/oleObject_9_10.bin" ContentType="application/vnd.openxmlformats-officedocument.oleObject"/>
  <Override PartName="/xl/embeddings/oleObject_9_11.bin" ContentType="application/vnd.openxmlformats-officedocument.oleObject"/>
  <Override PartName="/xl/embeddings/oleObject_9_12.bin" ContentType="application/vnd.openxmlformats-officedocument.oleObject"/>
  <Override PartName="/xl/embeddings/oleObject_9_13.bin" ContentType="application/vnd.openxmlformats-officedocument.oleObject"/>
  <Override PartName="/xl/embeddings/oleObject_9_14.bin" ContentType="application/vnd.openxmlformats-officedocument.oleObject"/>
  <Override PartName="/xl/embeddings/oleObject_9_15.bin" ContentType="application/vnd.openxmlformats-officedocument.oleObject"/>
  <Override PartName="/xl/embeddings/oleObject_9_16.bin" ContentType="application/vnd.openxmlformats-officedocument.oleObject"/>
  <Override PartName="/xl/embeddings/oleObject_9_17.bin" ContentType="application/vnd.openxmlformats-officedocument.oleObject"/>
  <Override PartName="/xl/embeddings/oleObject_9_18.bin" ContentType="application/vnd.openxmlformats-officedocument.oleObject"/>
  <Override PartName="/xl/embeddings/oleObject_9_19.bin" ContentType="application/vnd.openxmlformats-officedocument.oleObject"/>
  <Override PartName="/xl/embeddings/oleObject_9_20.bin" ContentType="application/vnd.openxmlformats-officedocument.oleObject"/>
  <Override PartName="/xl/embeddings/oleObject_9_21.bin" ContentType="application/vnd.openxmlformats-officedocument.oleObject"/>
  <Override PartName="/xl/embeddings/oleObject_9_22.bin" ContentType="application/vnd.openxmlformats-officedocument.oleObject"/>
  <Override PartName="/xl/embeddings/oleObject_9_23.bin" ContentType="application/vnd.openxmlformats-officedocument.oleObject"/>
  <Override PartName="/xl/embeddings/oleObject_9_24.bin" ContentType="application/vnd.openxmlformats-officedocument.oleObject"/>
  <Override PartName="/xl/embeddings/oleObject_9_25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0_4.bin" ContentType="application/vnd.openxmlformats-officedocument.oleObject"/>
  <Override PartName="/xl/embeddings/oleObject_10_5.bin" ContentType="application/vnd.openxmlformats-officedocument.oleObject"/>
  <Override PartName="/xl/embeddings/oleObject_10_6.bin" ContentType="application/vnd.openxmlformats-officedocument.oleObject"/>
  <Override PartName="/xl/embeddings/oleObject_10_7.bin" ContentType="application/vnd.openxmlformats-officedocument.oleObject"/>
  <Override PartName="/xl/embeddings/oleObject_10_8.bin" ContentType="application/vnd.openxmlformats-officedocument.oleObject"/>
  <Override PartName="/xl/embeddings/oleObject_10_9.bin" ContentType="application/vnd.openxmlformats-officedocument.oleObject"/>
  <Override PartName="/xl/embeddings/oleObject_10_10.bin" ContentType="application/vnd.openxmlformats-officedocument.oleObject"/>
  <Override PartName="/xl/embeddings/oleObject_10_11.bin" ContentType="application/vnd.openxmlformats-officedocument.oleObject"/>
  <Override PartName="/xl/embeddings/oleObject_10_12.bin" ContentType="application/vnd.openxmlformats-officedocument.oleObject"/>
  <Override PartName="/xl/embeddings/oleObject_10_13.bin" ContentType="application/vnd.openxmlformats-officedocument.oleObject"/>
  <Override PartName="/xl/embeddings/oleObject_10_14.bin" ContentType="application/vnd.openxmlformats-officedocument.oleObject"/>
  <Override PartName="/xl/embeddings/oleObject_10_15.bin" ContentType="application/vnd.openxmlformats-officedocument.oleObject"/>
  <Override PartName="/xl/embeddings/oleObject_10_16.bin" ContentType="application/vnd.openxmlformats-officedocument.oleObject"/>
  <Override PartName="/xl/embeddings/oleObject_10_17.bin" ContentType="application/vnd.openxmlformats-officedocument.oleObject"/>
  <Override PartName="/xl/embeddings/oleObject_10_18.bin" ContentType="application/vnd.openxmlformats-officedocument.oleObject"/>
  <Override PartName="/xl/embeddings/oleObject_10_19.bin" ContentType="application/vnd.openxmlformats-officedocument.oleObject"/>
  <Override PartName="/xl/embeddings/oleObject_10_20.bin" ContentType="application/vnd.openxmlformats-officedocument.oleObject"/>
  <Override PartName="/xl/embeddings/oleObject_10_21.bin" ContentType="application/vnd.openxmlformats-officedocument.oleObject"/>
  <Override PartName="/xl/embeddings/oleObject_10_22.bin" ContentType="application/vnd.openxmlformats-officedocument.oleObject"/>
  <Override PartName="/xl/embeddings/oleObject_10_23.bin" ContentType="application/vnd.openxmlformats-officedocument.oleObject"/>
  <Override PartName="/xl/embeddings/oleObject_10_24.bin" ContentType="application/vnd.openxmlformats-officedocument.oleObject"/>
  <Override PartName="/xl/embeddings/oleObject_10_25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  <Override PartName="/xl/embeddings/oleObject_12_6.bin" ContentType="application/vnd.openxmlformats-officedocument.oleObject"/>
  <Override PartName="/xl/embeddings/oleObject_12_7.bin" ContentType="application/vnd.openxmlformats-officedocument.oleObject"/>
  <Override PartName="/xl/embeddings/oleObject_12_8.bin" ContentType="application/vnd.openxmlformats-officedocument.oleObject"/>
  <Override PartName="/xl/embeddings/oleObject_12_9.bin" ContentType="application/vnd.openxmlformats-officedocument.oleObject"/>
  <Override PartName="/xl/embeddings/oleObject_12_10.bin" ContentType="application/vnd.openxmlformats-officedocument.oleObject"/>
  <Override PartName="/xl/embeddings/oleObject_12_11.bin" ContentType="application/vnd.openxmlformats-officedocument.oleObject"/>
  <Override PartName="/xl/embeddings/oleObject_12_12.bin" ContentType="application/vnd.openxmlformats-officedocument.oleObject"/>
  <Override PartName="/xl/embeddings/oleObject_12_13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  <Override PartName="/xl/embeddings/oleObject_13_3.bin" ContentType="application/vnd.openxmlformats-officedocument.oleObject"/>
  <Override PartName="/xl/embeddings/oleObject_13_4.bin" ContentType="application/vnd.openxmlformats-officedocument.oleObject"/>
  <Override PartName="/xl/embeddings/oleObject_13_5.bin" ContentType="application/vnd.openxmlformats-officedocument.oleObject"/>
  <Override PartName="/xl/embeddings/oleObject_13_6.bin" ContentType="application/vnd.openxmlformats-officedocument.oleObject"/>
  <Override PartName="/xl/embeddings/oleObject_13_7.bin" ContentType="application/vnd.openxmlformats-officedocument.oleObject"/>
  <Override PartName="/xl/embeddings/oleObject_13_8.bin" ContentType="application/vnd.openxmlformats-officedocument.oleObject"/>
  <Override PartName="/xl/embeddings/oleObject_13_9.bin" ContentType="application/vnd.openxmlformats-officedocument.oleObject"/>
  <Override PartName="/xl/embeddings/oleObject_13_10.bin" ContentType="application/vnd.openxmlformats-officedocument.oleObject"/>
  <Override PartName="/xl/embeddings/oleObject_13_11.bin" ContentType="application/vnd.openxmlformats-officedocument.oleObject"/>
  <Override PartName="/xl/embeddings/oleObject_13_12.bin" ContentType="application/vnd.openxmlformats-officedocument.oleObject"/>
  <Override PartName="/xl/embeddings/oleObject_13_13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80" tabRatio="657" firstSheet="5" activeTab="14"/>
  </bookViews>
  <sheets>
    <sheet name="คำสั่ง" sheetId="1" r:id="rId1"/>
    <sheet name="201" sheetId="2" r:id="rId2"/>
    <sheet name="102" sheetId="3" r:id="rId3"/>
    <sheet name="202" sheetId="4" r:id="rId4"/>
    <sheet name="203" sheetId="5" r:id="rId5"/>
    <sheet name="204(1)" sheetId="6" r:id="rId6"/>
    <sheet name="204(2)" sheetId="7" r:id="rId7"/>
    <sheet name="101" sheetId="8" r:id="rId8"/>
    <sheet name="103" sheetId="9" r:id="rId9"/>
    <sheet name="105(1)" sheetId="10" r:id="rId10"/>
    <sheet name="205(1)" sheetId="11" r:id="rId11"/>
    <sheet name="104 (2)" sheetId="12" r:id="rId12"/>
    <sheet name="105(2)" sheetId="13" r:id="rId13"/>
    <sheet name="205(2)" sheetId="14" r:id="rId14"/>
    <sheet name="104(1)" sheetId="15" r:id="rId15"/>
    <sheet name="106 vol by grid method" sheetId="16" r:id="rId16"/>
    <sheet name="206 vol by grid method" sheetId="17" r:id="rId17"/>
    <sheet name="107 moving schedule" sheetId="18" r:id="rId18"/>
    <sheet name="207 moving schedule" sheetId="19" r:id="rId19"/>
    <sheet name="108 distance per ccm" sheetId="20" r:id="rId20"/>
    <sheet name="208 distance per ccm" sheetId="21" r:id="rId21"/>
    <sheet name="109 tractor" sheetId="22" r:id="rId22"/>
    <sheet name="209 tractor" sheetId="23" r:id="rId23"/>
  </sheets>
  <definedNames/>
  <calcPr fullCalcOnLoad="1"/>
</workbook>
</file>

<file path=xl/sharedStrings.xml><?xml version="1.0" encoding="utf-8"?>
<sst xmlns="http://schemas.openxmlformats.org/spreadsheetml/2006/main" count="1792" uniqueCount="366">
  <si>
    <t xml:space="preserve"> </t>
  </si>
  <si>
    <t>A</t>
  </si>
  <si>
    <t>B</t>
  </si>
  <si>
    <t>C</t>
  </si>
  <si>
    <t>D</t>
  </si>
  <si>
    <t>E</t>
  </si>
  <si>
    <t>H</t>
  </si>
  <si>
    <t>L</t>
  </si>
  <si>
    <t>Σ</t>
  </si>
  <si>
    <t>Hm</t>
  </si>
  <si>
    <t xml:space="preserve">       N</t>
  </si>
  <si>
    <t>Mean</t>
  </si>
  <si>
    <t>Row</t>
  </si>
  <si>
    <t>N to S</t>
  </si>
  <si>
    <t>∑</t>
  </si>
  <si>
    <t>=</t>
  </si>
  <si>
    <t>m / station</t>
  </si>
  <si>
    <t>ซึ่งจะทำให้การขุด หรือ ถม เกลี่ย ระหว่างหมุดต่างๆภายในพื้นที่น้อยที่สุด</t>
  </si>
  <si>
    <t xml:space="preserve">       S</t>
  </si>
  <si>
    <t>ค่าระดับที่ปรับแล้วที่จุดใดๆจะมีค่า ดังนี้</t>
  </si>
  <si>
    <t>ค่าระดับหลังจากปรับระดับแล้วที่จุดใดๆ</t>
  </si>
  <si>
    <t>a</t>
  </si>
  <si>
    <t>ค่าระดับหลังจากปรับระดับแล้วที่จุดกำเนิด</t>
  </si>
  <si>
    <t>x และ y</t>
  </si>
  <si>
    <t>ระยะทางในแนวแกน x และ y โดยนับเป็น หมุด หรือ แถวที่</t>
  </si>
  <si>
    <t>หาตำแหน่งกึ่งกลางของพื้นที่จากจุดกำเนิด</t>
  </si>
  <si>
    <t>Xm</t>
  </si>
  <si>
    <t xml:space="preserve"> =</t>
  </si>
  <si>
    <t>( 1 + 2 + 3 + 4 + 5 + 6 ) / 6</t>
  </si>
  <si>
    <t>station or row</t>
  </si>
  <si>
    <t>Ym</t>
  </si>
  <si>
    <t>(1 + 2 + 3 + 4 + 5) / 5</t>
  </si>
  <si>
    <t>ค่าเฉลี่ยของระดับทั้งแปลง</t>
  </si>
  <si>
    <t>m or msl หรือ รทก.</t>
  </si>
  <si>
    <t>หาค่าจุดกำเนิด a โดยการแทนค่าที่ทราบค่าแล้ว คือ ให้</t>
  </si>
  <si>
    <t>x</t>
  </si>
  <si>
    <t>y</t>
  </si>
  <si>
    <t>Gwe</t>
  </si>
  <si>
    <t>Gns</t>
  </si>
  <si>
    <t>และ</t>
  </si>
  <si>
    <t>จะได้</t>
  </si>
  <si>
    <t>m</t>
  </si>
  <si>
    <t>ดังนั้น ระดับหลังการปรับระดับแล้วที่หมุดใดๆ จะหาได้จาก</t>
  </si>
  <si>
    <t>North</t>
  </si>
  <si>
    <t>South</t>
  </si>
  <si>
    <t>W</t>
  </si>
  <si>
    <t>CUT</t>
  </si>
  <si>
    <t>-</t>
  </si>
  <si>
    <t>FILL</t>
  </si>
  <si>
    <t>+</t>
  </si>
  <si>
    <t>∑ CUT</t>
  </si>
  <si>
    <t>∑ FILL</t>
  </si>
  <si>
    <t>ข้อสังเกต</t>
  </si>
  <si>
    <t>กรณีที่ต้องตัดดินให้มากขึ้นเพื่อให้พอกับ Swell ในทางปฏิบัติให้ตัดดินทุกหมุดเพิ่มหมุดละ 1 ซม. ไปเรื่อยๆหลายๆรอบจนกว่าจะได้ Swell เท่ากับ</t>
  </si>
  <si>
    <t>Vc</t>
  </si>
  <si>
    <t>Vf</t>
  </si>
  <si>
    <t>Hc</t>
  </si>
  <si>
    <t>Hf</t>
  </si>
  <si>
    <t>ปริมาตรของดินตัด</t>
  </si>
  <si>
    <t>ระยะห่างระหว่างหมุดที่เท่ากัน</t>
  </si>
  <si>
    <t>ความลึกของดินตัด</t>
  </si>
  <si>
    <t>ความลึกของดินถม</t>
  </si>
  <si>
    <t>ลบ.ม.</t>
  </si>
  <si>
    <t>เมตร</t>
  </si>
  <si>
    <t>โดยแทนค่า X และ Y เป็นค่าพิกัดของตำแหน่งของแถวที่ห่างจากจุดกำเนิด ไม่ใช่ระยะทาง</t>
  </si>
  <si>
    <t>Volume by four - point method</t>
  </si>
  <si>
    <t>Hc + Hf</t>
  </si>
  <si>
    <t>ระหว่าง 1 - 2</t>
  </si>
  <si>
    <t>ระหว่าง A - B</t>
  </si>
  <si>
    <t>ระหว่าง B - C</t>
  </si>
  <si>
    <t>ระหว่าง C - D</t>
  </si>
  <si>
    <t>ระหว่าง D - E</t>
  </si>
  <si>
    <t xml:space="preserve">ระหว่าง 2 - 3 </t>
  </si>
  <si>
    <t>ระยะห่างระหว่างหมุด หรือ Station ซึ่งจะต้องเท่ากันทั้ง 4 ด้าน</t>
  </si>
  <si>
    <t>Station</t>
  </si>
  <si>
    <t xml:space="preserve">ระหว่าง 3 - 4 </t>
  </si>
  <si>
    <t xml:space="preserve">ระหว่าง 4 - 5 </t>
  </si>
  <si>
    <t>ระหว่าง 5 - 6</t>
  </si>
  <si>
    <t>พื้นที่ระหว่างหมุด</t>
  </si>
  <si>
    <t>20 x 20</t>
  </si>
  <si>
    <t>400 / 4</t>
  </si>
  <si>
    <t>ตารางเมตร</t>
  </si>
  <si>
    <t>ความถี่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</si>
  <si>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</si>
  <si>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</si>
  <si>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</si>
  <si>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</si>
  <si>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</si>
  <si>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</si>
  <si>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</si>
  <si>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</si>
  <si>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</si>
  <si>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</si>
  <si>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</si>
  <si>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</si>
  <si>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</si>
  <si>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</si>
  <si>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</si>
  <si>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</si>
  <si>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</si>
  <si>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</si>
  <si>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</si>
  <si>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</si>
  <si>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A/4</t>
  </si>
  <si>
    <t>Volume of Cut</t>
  </si>
  <si>
    <t>Volume of Fill</t>
  </si>
  <si>
    <t>หมุด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</si>
  <si>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</si>
  <si>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</si>
  <si>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</si>
  <si>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</si>
  <si>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</si>
  <si>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</si>
  <si>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</si>
  <si>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</si>
  <si>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</si>
  <si>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</si>
  <si>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Area Constant  A/4</t>
  </si>
  <si>
    <t>Depth of Cut</t>
  </si>
  <si>
    <t>Depth of Fill</t>
  </si>
  <si>
    <t>BCM</t>
  </si>
  <si>
    <t>หรือ</t>
  </si>
  <si>
    <t>หน้า 2</t>
  </si>
  <si>
    <t>หน้า 3</t>
  </si>
  <si>
    <t>หน้า 4</t>
  </si>
  <si>
    <t>หน้า 6</t>
  </si>
  <si>
    <t>หน้า 7</t>
  </si>
  <si>
    <t>หน้า 8</t>
  </si>
  <si>
    <t>หน้า 9</t>
  </si>
  <si>
    <t>หน้า 10</t>
  </si>
  <si>
    <t>ระหว่าง 2 - 3</t>
  </si>
  <si>
    <t>ระหว่าง 3 - 4</t>
  </si>
  <si>
    <t>ระหว่าง 4 - 5</t>
  </si>
  <si>
    <t>รวมทั้งหมด</t>
  </si>
  <si>
    <r>
      <t xml:space="preserve">a + (Gwe) </t>
    </r>
    <r>
      <rPr>
        <b/>
        <sz val="12"/>
        <rFont val="Calibri"/>
        <family val="0"/>
      </rPr>
      <t>×</t>
    </r>
    <r>
      <rPr>
        <b/>
        <i/>
        <sz val="12"/>
        <rFont val="Tahoma"/>
        <family val="2"/>
      </rPr>
      <t xml:space="preserve"> X   +  (Gns) </t>
    </r>
    <r>
      <rPr>
        <b/>
        <sz val="12"/>
        <rFont val="Calibri"/>
        <family val="0"/>
      </rPr>
      <t>× Y</t>
    </r>
  </si>
  <si>
    <t>station or column</t>
  </si>
  <si>
    <t>Productivity of Tractor</t>
  </si>
  <si>
    <t>Q</t>
  </si>
  <si>
    <t>LCM</t>
  </si>
  <si>
    <t>q</t>
  </si>
  <si>
    <t>Cm</t>
  </si>
  <si>
    <t>e</t>
  </si>
  <si>
    <t xml:space="preserve">Hourly Production </t>
  </si>
  <si>
    <t>ปริมาณงานที่ทำได้ต่อชั่วโมง</t>
  </si>
  <si>
    <t>LCM/Hr</t>
  </si>
  <si>
    <r>
      <t xml:space="preserve">q </t>
    </r>
    <r>
      <rPr>
        <sz val="11"/>
        <rFont val="Calibri"/>
        <family val="0"/>
      </rPr>
      <t>×</t>
    </r>
    <r>
      <rPr>
        <sz val="11"/>
        <rFont val="Tahoma"/>
        <family val="2"/>
      </rPr>
      <t xml:space="preserve"> N </t>
    </r>
    <r>
      <rPr>
        <sz val="11"/>
        <rFont val="Calibri"/>
        <family val="0"/>
      </rPr>
      <t>×</t>
    </r>
    <r>
      <rPr>
        <sz val="11"/>
        <rFont val="Tahoma"/>
        <family val="2"/>
      </rPr>
      <t xml:space="preserve"> E</t>
    </r>
  </si>
  <si>
    <r>
      <t xml:space="preserve">q </t>
    </r>
    <r>
      <rPr>
        <sz val="11"/>
        <rFont val="Calibri"/>
        <family val="0"/>
      </rPr>
      <t>×</t>
    </r>
    <r>
      <rPr>
        <sz val="11"/>
        <rFont val="Tahoma"/>
        <family val="2"/>
      </rPr>
      <t xml:space="preserve"> (60/Cm) </t>
    </r>
    <r>
      <rPr>
        <sz val="11"/>
        <rFont val="Calibri"/>
        <family val="0"/>
      </rPr>
      <t>× e</t>
    </r>
    <r>
      <rPr>
        <sz val="11"/>
        <rFont val="Tahoma"/>
        <family val="2"/>
      </rPr>
      <t xml:space="preserve"> </t>
    </r>
    <r>
      <rPr>
        <sz val="11"/>
        <rFont val="Calibri"/>
        <family val="0"/>
      </rPr>
      <t xml:space="preserve">× </t>
    </r>
    <r>
      <rPr>
        <sz val="11"/>
        <rFont val="Tahoma"/>
        <family val="2"/>
      </rPr>
      <t>E</t>
    </r>
  </si>
  <si>
    <r>
      <t xml:space="preserve">ปริมาณงานที่ทำได้ต่อ 1 รอบการทำงาน ซึ่ง </t>
    </r>
    <r>
      <rPr>
        <sz val="11"/>
        <rFont val="Calibri"/>
        <family val="0"/>
      </rPr>
      <t>≤</t>
    </r>
    <r>
      <rPr>
        <sz val="11"/>
        <rFont val="Tahoma"/>
        <family val="2"/>
      </rPr>
      <t xml:space="preserve"> Bucket volume</t>
    </r>
  </si>
  <si>
    <t>N</t>
  </si>
  <si>
    <t>จำนวนรอบการทำงานต่อ 1 ชั่วโมง</t>
  </si>
  <si>
    <t>60 นาที / Cm</t>
  </si>
  <si>
    <t>ระยะเวลาทำงานครบ 1 รอบ เป็น นาที</t>
  </si>
  <si>
    <t xml:space="preserve">Grade Factor </t>
  </si>
  <si>
    <t>เป็นการเพิ่ม หรือ ลด ปริมาณงานที่ทำได้เมื่อต้องดันดินขึ้น หรือ ลงเนิน</t>
  </si>
  <si>
    <t>ในกรณีทำงานบนพื้นที่ราบมีค่า = 1</t>
  </si>
  <si>
    <t>ไม่รวมระยะเวลาที่ติดเครื่องแล้วจอดรถทิ้งไว้เฉยๆ</t>
  </si>
  <si>
    <t>ระยะเวลาการทำงานของรถหลังจากติดเครื่องยนต์แล้วและทำงาน-ได้งาน  เฉยๆ</t>
  </si>
  <si>
    <t>ค่า E = 50 / 60 นาที = 0.8333 หรือ 83.33 %</t>
  </si>
  <si>
    <t xml:space="preserve">เช่น ถ้า 1 ชั่วโมง สามารถทำงานได้เพียง 50 นาที  </t>
  </si>
  <si>
    <t>q1 x a</t>
  </si>
  <si>
    <t>q1</t>
  </si>
  <si>
    <t>Blade Capacity ดูได้จาก Spec ของรถ</t>
  </si>
  <si>
    <t>Blade Factor ขึ้นอยู่กับวัสดุที่ดัน</t>
  </si>
  <si>
    <t>0.9 - 1.1</t>
  </si>
  <si>
    <t>กรณีดินทรายที่ไม่ได้บดอัด กองดิน หรือ ดินทั่วๆไป</t>
  </si>
  <si>
    <t>ขึ้นอยู่กับปัจจัยหลายประการ เช่น</t>
  </si>
  <si>
    <t>ระยะทางในการดันดิน</t>
  </si>
  <si>
    <t>ความเร็วรถในการเดินหน้า และ ถอยหลัง</t>
  </si>
  <si>
    <t>ระยะเวลาที่ใช้ในการเปลี่ยนเกียร์</t>
  </si>
  <si>
    <t>ซึ่งค่อนข้างยุ่งยากในการกะประมาณ</t>
  </si>
  <si>
    <t>Akira Hashimoto ตัวแทน JICA ทำงานที่ Irrigation Engineering Center หรือ IEC</t>
  </si>
  <si>
    <t>ได้ทำ Field Research เมื่อ 1990 ได้เสนอสมการหา Cycle Time of Tractor</t>
  </si>
  <si>
    <t xml:space="preserve">0.034L + 0.25 </t>
  </si>
  <si>
    <t>นาที</t>
  </si>
  <si>
    <t xml:space="preserve">Hualing Distance </t>
  </si>
  <si>
    <t>หรือ ระยะทางในการดันดิน</t>
  </si>
  <si>
    <t>ในทางปฏิบัติ ไม่เกิน 60 เมตร</t>
  </si>
  <si>
    <t>ตัวอย่าง</t>
  </si>
  <si>
    <t xml:space="preserve">Blade Capacity </t>
  </si>
  <si>
    <t xml:space="preserve">Blade Factor </t>
  </si>
  <si>
    <t>นาที    =</t>
  </si>
  <si>
    <t>Working Hour</t>
  </si>
  <si>
    <t>÷</t>
  </si>
  <si>
    <t>ชม.</t>
  </si>
  <si>
    <t>Quantity LCM / Productivity</t>
  </si>
  <si>
    <t>ค่าเช่ารถ</t>
  </si>
  <si>
    <t>บาท/ชม.</t>
  </si>
  <si>
    <t>ค่าน้ำมันเชื้อเพลิง</t>
  </si>
  <si>
    <t>ลิตร ต่อ แรงม้า ต่อ ชั่วโมง</t>
  </si>
  <si>
    <t>น้ำมันดีเซล</t>
  </si>
  <si>
    <t>น้ำมันเบนซิน</t>
  </si>
  <si>
    <t>ไม่คิดค่าซ่อมบำรุง</t>
  </si>
  <si>
    <t>ค่าล่วงเวลาคนขับรถ</t>
  </si>
  <si>
    <t>ทำงานชั่วโมงละ</t>
  </si>
  <si>
    <t>ทำงานบนพื้นราบ</t>
  </si>
  <si>
    <t xml:space="preserve">บาท </t>
  </si>
  <si>
    <t>ชั่วโมงงานล่วงเวลา</t>
  </si>
  <si>
    <t>บาท</t>
  </si>
  <si>
    <t>ราคาน้ำมันดีเซลต่อลิตร</t>
  </si>
  <si>
    <t>แรงม้าเครื่องยนต์</t>
  </si>
  <si>
    <t>รถแทรคเตอร์ 1 คัน ทำงานวันละ</t>
  </si>
  <si>
    <t>ใช้เวลาทำงานทั้งหมด</t>
  </si>
  <si>
    <t>วัน</t>
  </si>
  <si>
    <t>เหลือระยะเวลาทำล่วงเวลา</t>
  </si>
  <si>
    <t>ค่าจ้างคนขับรถเวลาปกติ</t>
  </si>
  <si>
    <t>เวลาทำงานปกติ</t>
  </si>
  <si>
    <t>รวมค่าใช้จ่ายเมื่อใช้รถแทรคเตอร์เครื่องยนดีเซลขนาด 120 แรงม้า</t>
  </si>
  <si>
    <t>ค่าน้ำมันหล่อลื่น</t>
  </si>
  <si>
    <t>จำนวน</t>
  </si>
  <si>
    <t>คัน</t>
  </si>
  <si>
    <t>ชั่วโมง</t>
  </si>
  <si>
    <t>ข้อสังเกตเกี่ยวกับการเช่าเครื่องจักรกลงานดิน</t>
  </si>
  <si>
    <t>ไม่นิยมเช่าเป็นชั่วโมง แต่นิยมเช่าเป็นช่วงเวลา เช่น 7 - 10 - 15 - 30 วัน เป็นต้น</t>
  </si>
  <si>
    <t>การทำงานต่อวันตามกฎหมาย คือ 8 ชั่วโมง มากกว่านี้ต้องจ่ายค่าล่วงเวลาให้คนขับ</t>
  </si>
  <si>
    <t>ไม่ต้องจ่ายค่าล่วงเวลาให้กับตัวรถเพราะเช่าเหมารวมชั่วโมง หรือ รวมระยะเวลาไว้แล้ว</t>
  </si>
  <si>
    <t>ค่าโรงพักรถ โรงซ่อมย่อย ห้องพักคนขับรถและผู้ช่วย ผู้เช่าเป็นผู้รับผิดชอบ</t>
  </si>
  <si>
    <t>ค่าซ่อมบำรุง อะไหล่ หรือ เครื่องจักรทดแทนกรณีรถเสียหาย ผู้ให้เช่ารับผิดชอบ</t>
  </si>
  <si>
    <t>to be moved</t>
  </si>
  <si>
    <t>Swell Factor</t>
  </si>
  <si>
    <t>ระยะทางและปริมาณการเคลื่อนย้ายดินทั้งหมดจาก Cut to Fill</t>
  </si>
  <si>
    <t>distance</t>
  </si>
  <si>
    <t>volume</t>
  </si>
  <si>
    <t>จากหน้า 4</t>
  </si>
  <si>
    <t>ระยะทางระหว่างหมุดแต่ละหมุด</t>
  </si>
  <si>
    <t>ระยะทางการเคลื่อนย้ายดินเฉลี่ย</t>
  </si>
  <si>
    <t>เมตร / LCM</t>
  </si>
  <si>
    <t>หน้า 11</t>
  </si>
  <si>
    <t>หน้า 12</t>
  </si>
  <si>
    <t>หน้า 13</t>
  </si>
  <si>
    <r>
      <t xml:space="preserve">ปริมาณงานที่ทำได้ต่อ 1 รอบการทำงาน ซึ่ง </t>
    </r>
    <r>
      <rPr>
        <sz val="11"/>
        <rFont val="Calibri"/>
        <family val="0"/>
      </rPr>
      <t>≤</t>
    </r>
    <r>
      <rPr>
        <sz val="11"/>
        <rFont val="Tahoma"/>
        <family val="2"/>
      </rPr>
      <t xml:space="preserve"> Bucket volume   LCM</t>
    </r>
  </si>
  <si>
    <t>S x S</t>
  </si>
  <si>
    <t>(H)</t>
  </si>
  <si>
    <t xml:space="preserve">(S) </t>
  </si>
  <si>
    <t>(S x H)</t>
  </si>
  <si>
    <t>(S x S)</t>
  </si>
  <si>
    <t>(S)</t>
  </si>
  <si>
    <t>W to E (SxH)</t>
  </si>
  <si>
    <t xml:space="preserve">      ∑Sx∑S =</t>
  </si>
  <si>
    <t>∑S x ∑S =</t>
  </si>
  <si>
    <t>ที่จุด Centroid ของพื้นที่</t>
  </si>
  <si>
    <t>msl</t>
  </si>
  <si>
    <t>สูตรการหาความลาดเทตามแนวเหนือใต้และตะวันตกตะวันออก</t>
  </si>
  <si>
    <t>ตามตัวอย่างนี้จะตัดหรือขุดดินให้มากขึ้นอีกหมุดละ -0.02 ม. หรือ -2 ซม. โดยเอา -0.02 นำไป + เข้ากับระดับใหม่ของทุกหมุด</t>
  </si>
  <si>
    <t>∑C/∑F</t>
  </si>
  <si>
    <t>∑F</t>
  </si>
  <si>
    <t>ค่าระดับเฉลี่ย Hm เดิมก่อนการปรับแก้ค่าใดๆ</t>
  </si>
  <si>
    <t>ปริมาตรของดินถม</t>
  </si>
  <si>
    <t>โดยยังคงให้ความลาดเทคงที่อยู่เหมือนเดิม แต่ค่า Hm จะลดลงจากเดิมอีก 0.02 ม.</t>
  </si>
  <si>
    <t>ในกรณีที่ใช้ทศนิยม 3 ตำแหน่ง  ขั้นตอนนี้ผลรวมของดินตัดหรือ CUT ควรจะต้องเท่ากับผลรวมของดินถม หรือ FILL กรณียังไม่เผื่อกรณี Swell</t>
  </si>
  <si>
    <t>แต่ถ้ามีการใช้ทศนิยม 1-2 ตำแหน่ง อาจทำให้อัตราส่วนระหว่างผลรวมของดินตัด ไม่เท่ากับ ผลรวมของดินถม ก็อาจเป็นได้</t>
  </si>
  <si>
    <t>กรณีที่จะต้องมีการนำค่า Swell มาพิจารณาด้วย จะต้องตัดดินให้มากขึ้นและถมดินให้น้อยลง ซึ่งโดยหลักการแล้วสามารถทำได้หลายวิธี</t>
  </si>
  <si>
    <t>การคงค่า Gns &amp; Gwe ให้มีค่าเท่าเดิม แต่ลดค่าระดับของ Hm ลงทั้ง Plane ซึ่งทำให้ต้องตัดดินให้มากขึ้นและถมดินน้อยลง</t>
  </si>
  <si>
    <t>ตารางแสดงค่าระดับดินเดิมก่อนดำเนินการใดๆ</t>
  </si>
  <si>
    <t xml:space="preserve"> ม. หรือจะแทนค่าด้วยสมการข้างบนก็ได้</t>
  </si>
  <si>
    <r>
      <t xml:space="preserve">ตารางแสดงค่าระดับดินเดิม ระดับดินใหม่ที่ทำให้ </t>
    </r>
    <r>
      <rPr>
        <b/>
        <sz val="12"/>
        <rFont val="Calibri"/>
        <family val="0"/>
      </rPr>
      <t>∑cut = ∑fill และความลึกของดินตัด หรือ ถม แต่ละหมุด</t>
    </r>
  </si>
  <si>
    <t>Volume by four - point method  พื้นที่ระหว่างหมุด</t>
  </si>
  <si>
    <t>Volume by four - point method พื้นที่ขอบแปลง</t>
  </si>
  <si>
    <t>ระหว่าง 1 - 2 - A - Rim</t>
  </si>
  <si>
    <t>ระหว่าง 2 - 3 - A - Rim</t>
  </si>
  <si>
    <t>ระหว่าง 3 - 4 - A - Rim</t>
  </si>
  <si>
    <t>ระหว่าง 4 - 5 - A - Rim</t>
  </si>
  <si>
    <t>ระหว่าง 5 - 6 - A - Rim</t>
  </si>
  <si>
    <t>ระหว่าง 1 - 2 - E - Rim</t>
  </si>
  <si>
    <t>ระหว่าง 2 - 3 - E - Rim</t>
  </si>
  <si>
    <t>ระหว่าง 3 - 4 - E - Rim</t>
  </si>
  <si>
    <t>ระหว่าง 4 - 5 - E - Rim</t>
  </si>
  <si>
    <t>ระหว่าง 5 - 6 - E - Rim</t>
  </si>
  <si>
    <t>ระหว่าง Rim - 1 - A - B</t>
  </si>
  <si>
    <t>ระหว่าง Rim - 1 - B - C</t>
  </si>
  <si>
    <t>ระหว่าง Rim - 1 - D - E</t>
  </si>
  <si>
    <t>ระหว่าง Rim - 1 - C - D</t>
  </si>
  <si>
    <t>ระหว่าง 6 - Rim - A - B</t>
  </si>
  <si>
    <t>ระหว่าง 6 - Rim - B - C</t>
  </si>
  <si>
    <t>ระหว่าง 6 - Rim - C - D</t>
  </si>
  <si>
    <t>ระหว่าง 6 - Rim - D - E</t>
  </si>
  <si>
    <t xml:space="preserve">คำนวณหาปริมาตรโดยใช้ความยาวระหว่างหมุดคงที่คือ 20 เมตร แต่ต้องลดพื้นที่ลงเหลือเพียง 25 % </t>
  </si>
  <si>
    <t>สำหรับพื้นที่ตรงมุมทั้ง 4 ด้าน และ ลดลง 50 % สำหรับพื้นที่ระหว่างหมุดแรกไปยังขอบแปลงโดยรอบ</t>
  </si>
  <si>
    <t>ระหว่าง 1 - A - Rim  = มุม</t>
  </si>
  <si>
    <t>ระหว่าง 6 - A - Rim = มุม</t>
  </si>
  <si>
    <t>ระหว่าง 1 - E - Rim = มุม</t>
  </si>
  <si>
    <t>ระหว่าง 6 - E - Rim = มุม</t>
  </si>
  <si>
    <t>ระยะตามแนว WE - ม.</t>
  </si>
  <si>
    <t>ระยะตามแนว NS - ม.</t>
  </si>
  <si>
    <t>distance x volume</t>
  </si>
  <si>
    <t>m x LCM</t>
  </si>
  <si>
    <t>รถแทรคเตอร์ขนาดเล็ก เช่น Farm Tractor</t>
  </si>
  <si>
    <t>ค่าน้ำมัน ค่าน้ำมันหล่อลื่นและไส้กรอง ผู้เช่าเป็นผู้รับผิดชอบ หรือ ขึ้นอยู่กับข้อตกลง</t>
  </si>
  <si>
    <t>ฯลฯ</t>
  </si>
  <si>
    <t>กรณีที่เป็นดินเหนียวค่า Swell จะมีค่าอยู่ระหว่าง 20 % - 30 % และค่า Shrinkage จะอยู่ที่ประมาณ 10 %  โดยค่าจริงจะหาได้จากห้อง lab</t>
  </si>
  <si>
    <t xml:space="preserve">เช่น การเปลี่ยนค่า Gns &amp; Gwe โดยให้ระดับของ Hm คงที่ วิธีนี้การคำนวณจะค่อนข้างยุ่งยาก ดังนั้น ในทางปฏิบัติจึงมักนิยมใช้อีกวิธีหนึ่งคือ </t>
  </si>
  <si>
    <t>หรือ ใกล้เคียงกับที่ต้องการมากที่สุด แต่ไม่ควรตัดดินให้ลึกน้อยกว่าครั้งละ 1 ซม. เพราะจะเสียเวลาในการคำนวณมาก</t>
  </si>
  <si>
    <t>หน้า 1</t>
  </si>
  <si>
    <t>หน้า 5</t>
  </si>
  <si>
    <t>หน้า 14</t>
  </si>
  <si>
    <t>หน้า 16</t>
  </si>
  <si>
    <t>หน้า 17</t>
  </si>
  <si>
    <t>หน้า 18</t>
  </si>
  <si>
    <t>หน้า 19</t>
  </si>
  <si>
    <t>ระยะทางในการดันดินแต่ละครั้งไม่ควรเกินระยะห่างระหว่างหมุด</t>
  </si>
  <si>
    <t>Take home examination #1</t>
  </si>
  <si>
    <t>ให้คำนวณการปรับระดับดินตามข้อมูลที่กำหนดให้   และใช้ข้อมูลในการออกแบบหรือ Design Criteria ดังต่อไปนี้</t>
  </si>
  <si>
    <t>ระยะห่างระหว่างหมุด 20 เมตร และ ขอบแปลงกรรมสิทธิ์อยู่ห่างจากหมุดนอกสุดโดยรอบ 10 เมตร</t>
  </si>
  <si>
    <t>แกนการคำนวณจะอยู่ด้านบนขวา และ อยู่ห่างจากขอบแปลงกรรมสิทธิ์เท่ากันทั้ง 2 แกน เท่ากัน คือ 10 เมตร</t>
  </si>
  <si>
    <t>ให้ทำการคำนวณตามขั้นตอนและวิธีการตามตัวอย่างที่ได้ส่งไปให้</t>
  </si>
  <si>
    <t>คำนวณพื้นที่ให้มีความลาดเท 2 แกน คือ ทั้ง Gns &amp; Gwe</t>
  </si>
  <si>
    <t>คำนวณพื้นที่ให้มีความลาดเท 1 แกน คือ ให้มีเฉพาะ Gns ส่วน Gwe ให้มีค่า = 0</t>
  </si>
  <si>
    <t>คำนวณพื้นที่ให้มีความลาดเท 1 แกน คือ ให้มีเฉพาะ Gwe ส่วน Gns ให้มีค่า = 0</t>
  </si>
  <si>
    <t>คำนวณพื้นที่ให้มีความลาดเท = 0 คือ ทั้ง Gns &amp; Gwe มีค่า = 0 และ ให้ทุกหมุดมีค่าเท่ากับค่าระดับเฉลี่ยของทั้งแปลงคือค่า Hm</t>
  </si>
  <si>
    <r>
      <t xml:space="preserve">ส่งงานเป็น pdf file โดยให้ส่งมาที่ </t>
    </r>
    <r>
      <rPr>
        <i/>
        <sz val="12"/>
        <rFont val="Tahoma"/>
        <family val="2"/>
      </rPr>
      <t>rangsonw@gmail.com</t>
    </r>
  </si>
  <si>
    <t>ส่งงานเป็น hard copy ขาวดำโดยทำปกให้เรียบร้อยของแต่ละคนและให้รวมส่งเป็นกลุ่มที่ห้อง lab สำรวจ</t>
  </si>
  <si>
    <t>มีข้อสงสัย หรือ ต้องการข้อมูลอื่นๆเพิ่มเติม  ให้สอบถามได้โดยตรง</t>
  </si>
  <si>
    <t>ตามความลาดเทและค่าใช้จ่ายในการทำงานของ Farm Tractor ตามข้อมูลที่กำหนดให้ ดังต่อไปนี้</t>
  </si>
  <si>
    <t xml:space="preserve">ให้คำนวณการปรับระดับดินใน 4 วิธี (4 Excel Files) พร้อมคำนวณหาปริมาตร และ ทิศทางการเคลื่อนย้ายดิน ครบทุกขั้นตอน </t>
  </si>
  <si>
    <t>เกณฑ์การให้คะแนนเมื่อส่งงานครบตามข้อ 2 และ ทำถูกต้องทั้งหมด</t>
  </si>
  <si>
    <t xml:space="preserve">การส่งงานให้ส่งก่อน 16.00 น. ระหว่าง จันทร์ - ศุกร์ โดยดำเนินการตามขั้นตอนดังต่อไปนี้โดยจะต้องส่งพร้อมกัน คือ </t>
  </si>
  <si>
    <t xml:space="preserve">เกรด A  ถ้าส่งระหว่างวันที่ 1 - 10 มกราคม 2554 </t>
  </si>
  <si>
    <t>เกรด B  ถ้าส่งระหว่างวันที่ 11 - 20 มกราคม 2554</t>
  </si>
  <si>
    <t>เกรด C  ถ้าส่งระหว่างวันที่ 21 - 31 มกราคม 2554</t>
  </si>
  <si>
    <t>เกรด D  ถ้าส่งระหว่างวันที่ 31 มกราคม  2554</t>
  </si>
  <si>
    <t>∑(H)</t>
  </si>
  <si>
    <t>∑(S)^2</t>
  </si>
  <si>
    <t>n</t>
  </si>
  <si>
    <t>∑(SH)</t>
  </si>
  <si>
    <t>∑(S^2)</t>
  </si>
  <si>
    <t>∑(S)</t>
  </si>
  <si>
    <t>(∑S)^2</t>
  </si>
  <si>
    <t>หน้า 2 ย้ายไปอยู่ แผ่น 101</t>
  </si>
  <si>
    <t>หน้า 2 ย้ายไปอยู่ แผ่น 201</t>
  </si>
  <si>
    <t xml:space="preserve">เครื่องหมาย  </t>
  </si>
  <si>
    <t>หมายถึง</t>
  </si>
  <si>
    <t>มีความลาดเทจาก</t>
  </si>
  <si>
    <t>S to N</t>
  </si>
  <si>
    <t>W to E</t>
  </si>
  <si>
    <t>E to W</t>
  </si>
  <si>
    <t>จะเห็นว่าระดับของหมุดถัดไปตามแนวแกน X จะ ลดลง หรือ เพิ่มขึ้น จากหมุดก่อนหน้า</t>
  </si>
  <si>
    <t>จะเห็นว่าระดับของหมุดถัดไปตามแนวแกน Y จะ ลดลง หรือ เพิ่มขึ้น จากหมุดก่อนหน้า</t>
  </si>
  <si>
    <r>
      <t>ตารางแสดงค่า</t>
    </r>
    <r>
      <rPr>
        <b/>
        <sz val="12"/>
        <rFont val="Calibri"/>
        <family val="0"/>
      </rPr>
      <t>ความลึกของดินตัด(-) หรือ ถม(+) แต่ละหมุด และผลรวมดินตัดและดินถมที่อยู่ระหว่างหมุด</t>
    </r>
  </si>
  <si>
    <r>
      <t>ตารางแสดงค่า</t>
    </r>
    <r>
      <rPr>
        <b/>
        <sz val="12"/>
        <rFont val="Calibri"/>
        <family val="0"/>
      </rPr>
      <t>ความลึกของดินตัด(-) หรือ ถม(+) แต่ละหมุด ที่อยู่ขอบแปลง</t>
    </r>
  </si>
  <si>
    <t xml:space="preserve">ตารางแสดงค่าระดับดินเดิม ระดับดินใหม่ที่ทำให้    </t>
  </si>
  <si>
    <t>∑cut</t>
  </si>
  <si>
    <t>และความลึกของดินตัด หรือ ถม แต่ละหมุด</t>
  </si>
  <si>
    <t>L^2/4</t>
  </si>
  <si>
    <t>เมื่อคิดปริมาตรระหว่างหมุดและขอบแปลงโดยรอบ</t>
  </si>
  <si>
    <t>from grid</t>
  </si>
  <si>
    <t>depth - cm</t>
  </si>
  <si>
    <t>to grid</t>
  </si>
  <si>
    <t>ระยะตรงข้ามมุมฉาก - ม.</t>
  </si>
  <si>
    <t>from Cut - cm - to Fill with Swell</t>
  </si>
  <si>
    <t>ค่าน้ำมันหล่อลื่น 10 %</t>
  </si>
  <si>
    <t>Pratt</t>
  </si>
  <si>
    <t>บาท     ของค่าน้ำมันเชื้อเพลิงพร้อมไส้กรอง</t>
  </si>
  <si>
    <t>แรงม้า</t>
  </si>
  <si>
    <t>กรณีที่เป็นดินเหนียวค่า Swell จะมีค่าอยู่ระหว่าง 10 % - 30 % และค่า Shrinkage จะอยู่ที่ประมาณ 10 %  โดยค่าจริงจะหาได้จากห้อง lab</t>
  </si>
  <si>
    <t>ระดับดินใหม่ที่จุด (x1,y1) หลังการคำนวณปรับแก้ครั้งแรก</t>
  </si>
  <si>
    <t xml:space="preserve">ซึ่งทำให้ </t>
  </si>
  <si>
    <t xml:space="preserve">ถ้าลดค่าระดับเฉลี่ย Hm ลงอีก </t>
  </si>
  <si>
    <t>เป็น</t>
  </si>
  <si>
    <t xml:space="preserve">∑C </t>
  </si>
  <si>
    <t>ระดับดินใหม่หลังการปรับแก้ตามต้องการ - ระดับดินเดิมก่อนการปรับแก้ใดๆ</t>
  </si>
  <si>
    <t>ความลึกของดินตัด ดินถม หลังการปรับแก้เพื่อเผื่อค่า Swell</t>
  </si>
  <si>
    <t xml:space="preserve">ค่าระดับใหม่ที่จุด </t>
  </si>
  <si>
    <t>X</t>
  </si>
  <si>
    <t>Y</t>
  </si>
  <si>
    <t>ทศนิยม 2 ตำแหน่ง</t>
  </si>
  <si>
    <t>ถ้าลดค่าระดับดินที่คำนวณใหม่ลงอีกหมุดละ</t>
  </si>
  <si>
    <t>ระดับดินใหม่ที่จุด (x1,y1) จะลดลงเหลือ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</si>
</sst>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  <numFmt numFmtId="190" formatCode="0.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5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i/>
      <sz val="12"/>
      <name val="Tahoma"/>
      <family val="2"/>
    </font>
    <font>
      <sz val="12"/>
      <name val="Calibri"/>
      <family val="0"/>
    </font>
    <font>
      <b/>
      <i/>
      <sz val="12"/>
      <name val="Tahoma"/>
      <family val="2"/>
    </font>
    <font>
      <b/>
      <i/>
      <sz val="14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b/>
      <sz val="12"/>
      <name val="Calibri"/>
      <family val="0"/>
    </font>
    <font>
      <sz val="11"/>
      <name val="Calibri"/>
      <family val="0"/>
    </font>
    <font>
      <sz val="11"/>
      <name val="Tahoma"/>
      <family val="2"/>
    </font>
    <font>
      <sz val="12"/>
      <name val="Arial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name val="Cambria"/>
      <family val="2"/>
    </font>
    <font>
      <b/>
      <sz val="12"/>
      <name val="Cambria"/>
      <family val="2"/>
    </font>
    <font>
      <b/>
      <sz val="1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88" fontId="1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4" xfId="0" applyNumberFormat="1" applyFont="1" applyBorder="1" applyAlignment="1">
      <alignment horizontal="center" vertical="center"/>
    </xf>
    <xf numFmtId="16" fontId="3" fillId="0" borderId="20" xfId="0" applyNumberFormat="1" applyFont="1" applyBorder="1" applyAlignment="1">
      <alignment vertical="center"/>
    </xf>
    <xf numFmtId="2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8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88" fontId="1" fillId="0" borderId="3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53" fillId="0" borderId="25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90" fontId="3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9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6" borderId="2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8" fontId="4" fillId="32" borderId="25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/>
    </xf>
    <xf numFmtId="0" fontId="13" fillId="7" borderId="25" xfId="0" applyFont="1" applyFill="1" applyBorder="1" applyAlignment="1">
      <alignment horizontal="center"/>
    </xf>
    <xf numFmtId="0" fontId="13" fillId="7" borderId="25" xfId="0" applyFont="1" applyFill="1" applyBorder="1" applyAlignment="1">
      <alignment/>
    </xf>
    <xf numFmtId="188" fontId="13" fillId="0" borderId="25" xfId="0" applyNumberFormat="1" applyFont="1" applyBorder="1" applyAlignment="1">
      <alignment horizontal="center"/>
    </xf>
    <xf numFmtId="188" fontId="13" fillId="7" borderId="25" xfId="0" applyNumberFormat="1" applyFont="1" applyFill="1" applyBorder="1" applyAlignment="1">
      <alignment horizontal="center"/>
    </xf>
    <xf numFmtId="1" fontId="13" fillId="7" borderId="25" xfId="0" applyNumberFormat="1" applyFont="1" applyFill="1" applyBorder="1" applyAlignment="1">
      <alignment horizontal="center"/>
    </xf>
    <xf numFmtId="1" fontId="13" fillId="32" borderId="25" xfId="0" applyNumberFormat="1" applyFont="1" applyFill="1" applyBorder="1" applyAlignment="1">
      <alignment horizontal="center"/>
    </xf>
    <xf numFmtId="0" fontId="13" fillId="32" borderId="25" xfId="0" applyFont="1" applyFill="1" applyBorder="1" applyAlignment="1">
      <alignment horizontal="right"/>
    </xf>
    <xf numFmtId="2" fontId="13" fillId="7" borderId="25" xfId="0" applyNumberFormat="1" applyFont="1" applyFill="1" applyBorder="1" applyAlignment="1">
      <alignment horizontal="right"/>
    </xf>
    <xf numFmtId="1" fontId="13" fillId="32" borderId="25" xfId="0" applyNumberFormat="1" applyFont="1" applyFill="1" applyBorder="1" applyAlignment="1">
      <alignment horizontal="right"/>
    </xf>
    <xf numFmtId="0" fontId="13" fillId="7" borderId="25" xfId="0" applyFont="1" applyFill="1" applyBorder="1" applyAlignment="1">
      <alignment horizontal="right"/>
    </xf>
    <xf numFmtId="2" fontId="13" fillId="7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textRotation="180"/>
    </xf>
    <xf numFmtId="2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textRotation="180"/>
    </xf>
    <xf numFmtId="2" fontId="53" fillId="0" borderId="0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188" fontId="7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4" fillId="0" borderId="0" xfId="0" applyFont="1" applyAlignment="1">
      <alignment vertical="center" textRotation="180"/>
    </xf>
    <xf numFmtId="2" fontId="3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4" fillId="32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8" fontId="4" fillId="0" borderId="0" xfId="0" applyNumberFormat="1" applyFont="1" applyBorder="1" applyAlignment="1">
      <alignment horizontal="center" vertical="center"/>
    </xf>
    <xf numFmtId="190" fontId="4" fillId="0" borderId="2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textRotation="180"/>
    </xf>
    <xf numFmtId="188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8" fontId="3" fillId="0" borderId="25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 vertical="center"/>
    </xf>
    <xf numFmtId="1" fontId="4" fillId="7" borderId="35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188" fontId="13" fillId="7" borderId="2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textRotation="180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90" fontId="3" fillId="0" borderId="0" xfId="0" applyNumberFormat="1" applyFont="1" applyAlignment="1">
      <alignment horizontal="center" vertical="center"/>
    </xf>
    <xf numFmtId="190" fontId="3" fillId="0" borderId="0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3" fillId="2" borderId="25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/>
    </xf>
    <xf numFmtId="2" fontId="4" fillId="2" borderId="36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43" fontId="13" fillId="7" borderId="25" xfId="36" applyFont="1" applyFill="1" applyBorder="1" applyAlignment="1">
      <alignment vertical="center"/>
    </xf>
    <xf numFmtId="43" fontId="13" fillId="7" borderId="25" xfId="36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88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32" borderId="25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4" fillId="0" borderId="0" xfId="0" applyFont="1" applyAlignment="1">
      <alignment textRotation="180"/>
    </xf>
    <xf numFmtId="188" fontId="4" fillId="7" borderId="25" xfId="0" applyNumberFormat="1" applyFont="1" applyFill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190" fontId="4" fillId="32" borderId="25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2" fontId="2" fillId="0" borderId="0" xfId="0" applyNumberFormat="1" applyFont="1" applyFill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textRotation="18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9" fontId="4" fillId="32" borderId="24" xfId="0" applyNumberFormat="1" applyFont="1" applyFill="1" applyBorder="1" applyAlignment="1">
      <alignment horizontal="center"/>
    </xf>
    <xf numFmtId="189" fontId="4" fillId="32" borderId="35" xfId="0" applyNumberFormat="1" applyFont="1" applyFill="1" applyBorder="1" applyAlignment="1">
      <alignment horizontal="center"/>
    </xf>
    <xf numFmtId="190" fontId="4" fillId="32" borderId="24" xfId="0" applyNumberFormat="1" applyFont="1" applyFill="1" applyBorder="1" applyAlignment="1">
      <alignment horizontal="center"/>
    </xf>
    <xf numFmtId="190" fontId="4" fillId="32" borderId="3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textRotation="180"/>
    </xf>
    <xf numFmtId="0" fontId="3" fillId="0" borderId="0" xfId="0" applyFont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1" fontId="4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3" fillId="0" borderId="24" xfId="0" applyNumberFormat="1" applyFont="1" applyBorder="1" applyAlignment="1">
      <alignment horizontal="center" vertical="center"/>
    </xf>
    <xf numFmtId="16" fontId="3" fillId="0" borderId="26" xfId="0" applyNumberFormat="1" applyFont="1" applyBorder="1" applyAlignment="1">
      <alignment horizontal="center" vertical="center"/>
    </xf>
    <xf numFmtId="16" fontId="3" fillId="0" borderId="3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8" fontId="4" fillId="0" borderId="25" xfId="0" applyNumberFormat="1" applyFont="1" applyBorder="1" applyAlignment="1">
      <alignment horizontal="center" vertical="center"/>
    </xf>
    <xf numFmtId="16" fontId="3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188" fontId="1" fillId="0" borderId="25" xfId="0" applyNumberFormat="1" applyFont="1" applyBorder="1" applyAlignment="1">
      <alignment horizontal="center"/>
    </xf>
    <xf numFmtId="188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textRotation="180"/>
    </xf>
    <xf numFmtId="0" fontId="8" fillId="0" borderId="0" xfId="0" applyFont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188" fontId="3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88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8" fontId="4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88" fontId="4" fillId="0" borderId="0" xfId="0" applyNumberFormat="1" applyFont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textRotation="180"/>
    </xf>
    <xf numFmtId="0" fontId="16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4" fillId="7" borderId="26" xfId="0" applyNumberFormat="1" applyFont="1" applyFill="1" applyBorder="1" applyAlignment="1">
      <alignment horizontal="center" vertical="center"/>
    </xf>
    <xf numFmtId="2" fontId="4" fillId="7" borderId="35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2" fontId="4" fillId="7" borderId="25" xfId="0" applyNumberFormat="1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188" fontId="4" fillId="7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8" fontId="4" fillId="7" borderId="25" xfId="0" applyNumberFormat="1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188" fontId="13" fillId="7" borderId="2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textRotation="180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2" fontId="4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7.emf" /><Relationship Id="rId3" Type="http://schemas.openxmlformats.org/officeDocument/2006/relationships/image" Target="../media/image2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5.emf" /><Relationship Id="rId8" Type="http://schemas.openxmlformats.org/officeDocument/2006/relationships/image" Target="../media/image12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Relationship Id="rId12" Type="http://schemas.openxmlformats.org/officeDocument/2006/relationships/image" Target="../media/image4.emf" /><Relationship Id="rId13" Type="http://schemas.openxmlformats.org/officeDocument/2006/relationships/image" Target="../media/image15.emf" /><Relationship Id="rId14" Type="http://schemas.openxmlformats.org/officeDocument/2006/relationships/image" Target="../media/image12.emf" /><Relationship Id="rId15" Type="http://schemas.openxmlformats.org/officeDocument/2006/relationships/image" Target="../media/image16.emf" /><Relationship Id="rId16" Type="http://schemas.openxmlformats.org/officeDocument/2006/relationships/image" Target="../media/image7.emf" /><Relationship Id="rId17" Type="http://schemas.openxmlformats.org/officeDocument/2006/relationships/image" Target="../media/image15.emf" /><Relationship Id="rId18" Type="http://schemas.openxmlformats.org/officeDocument/2006/relationships/image" Target="../media/image12.emf" /><Relationship Id="rId19" Type="http://schemas.openxmlformats.org/officeDocument/2006/relationships/image" Target="../media/image9.emf" /><Relationship Id="rId20" Type="http://schemas.openxmlformats.org/officeDocument/2006/relationships/image" Target="../media/image7.emf" /><Relationship Id="rId21" Type="http://schemas.openxmlformats.org/officeDocument/2006/relationships/image" Target="../media/image15.emf" /><Relationship Id="rId22" Type="http://schemas.openxmlformats.org/officeDocument/2006/relationships/image" Target="../media/image12.emf" /><Relationship Id="rId23" Type="http://schemas.openxmlformats.org/officeDocument/2006/relationships/image" Target="../media/image16.emf" /><Relationship Id="rId24" Type="http://schemas.openxmlformats.org/officeDocument/2006/relationships/image" Target="../media/image7.emf" /><Relationship Id="rId25" Type="http://schemas.openxmlformats.org/officeDocument/2006/relationships/image" Target="../media/image6.emf" /><Relationship Id="rId26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5.emf" /><Relationship Id="rId8" Type="http://schemas.openxmlformats.org/officeDocument/2006/relationships/image" Target="../media/image12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Relationship Id="rId12" Type="http://schemas.openxmlformats.org/officeDocument/2006/relationships/image" Target="../media/image4.emf" /><Relationship Id="rId13" Type="http://schemas.openxmlformats.org/officeDocument/2006/relationships/image" Target="../media/image15.emf" /><Relationship Id="rId14" Type="http://schemas.openxmlformats.org/officeDocument/2006/relationships/image" Target="../media/image12.emf" /><Relationship Id="rId15" Type="http://schemas.openxmlformats.org/officeDocument/2006/relationships/image" Target="../media/image16.emf" /><Relationship Id="rId16" Type="http://schemas.openxmlformats.org/officeDocument/2006/relationships/image" Target="../media/image7.emf" /><Relationship Id="rId17" Type="http://schemas.openxmlformats.org/officeDocument/2006/relationships/image" Target="../media/image15.emf" /><Relationship Id="rId18" Type="http://schemas.openxmlformats.org/officeDocument/2006/relationships/image" Target="../media/image12.emf" /><Relationship Id="rId19" Type="http://schemas.openxmlformats.org/officeDocument/2006/relationships/image" Target="../media/image9.emf" /><Relationship Id="rId20" Type="http://schemas.openxmlformats.org/officeDocument/2006/relationships/image" Target="../media/image7.emf" /><Relationship Id="rId21" Type="http://schemas.openxmlformats.org/officeDocument/2006/relationships/image" Target="../media/image15.emf" /><Relationship Id="rId22" Type="http://schemas.openxmlformats.org/officeDocument/2006/relationships/image" Target="../media/image12.emf" /><Relationship Id="rId23" Type="http://schemas.openxmlformats.org/officeDocument/2006/relationships/image" Target="../media/image16.emf" /><Relationship Id="rId24" Type="http://schemas.openxmlformats.org/officeDocument/2006/relationships/image" Target="../media/image7.emf" /><Relationship Id="rId25" Type="http://schemas.openxmlformats.org/officeDocument/2006/relationships/image" Target="../media/image6.emf" /><Relationship Id="rId26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2.emf" /><Relationship Id="rId8" Type="http://schemas.openxmlformats.org/officeDocument/2006/relationships/image" Target="../media/image9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Relationship Id="rId11" Type="http://schemas.openxmlformats.org/officeDocument/2006/relationships/image" Target="../media/image15.emf" /><Relationship Id="rId12" Type="http://schemas.openxmlformats.org/officeDocument/2006/relationships/image" Target="../media/image12.emf" /><Relationship Id="rId13" Type="http://schemas.openxmlformats.org/officeDocument/2006/relationships/image" Target="../media/image7.emf" /><Relationship Id="rId14" Type="http://schemas.openxmlformats.org/officeDocument/2006/relationships/image" Target="../media/image1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2.emf" /><Relationship Id="rId8" Type="http://schemas.openxmlformats.org/officeDocument/2006/relationships/image" Target="../media/image9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Relationship Id="rId11" Type="http://schemas.openxmlformats.org/officeDocument/2006/relationships/image" Target="../media/image15.emf" /><Relationship Id="rId12" Type="http://schemas.openxmlformats.org/officeDocument/2006/relationships/image" Target="../media/image12.emf" /><Relationship Id="rId13" Type="http://schemas.openxmlformats.org/officeDocument/2006/relationships/image" Target="../media/image7.emf" /><Relationship Id="rId14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108</xdr:row>
      <xdr:rowOff>0</xdr:rowOff>
    </xdr:from>
    <xdr:ext cx="1800225" cy="571500"/>
    <xdr:sp>
      <xdr:nvSpPr>
        <xdr:cNvPr id="1" name="TextBox 1"/>
        <xdr:cNvSpPr txBox="1">
          <a:spLocks noChangeArrowheads="1"/>
        </xdr:cNvSpPr>
      </xdr:nvSpPr>
      <xdr:spPr>
        <a:xfrm>
          <a:off x="0" y="205740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109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276225" y="20764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00225" cy="571500"/>
    <xdr:sp>
      <xdr:nvSpPr>
        <xdr:cNvPr id="3" name="TextBox 3"/>
        <xdr:cNvSpPr txBox="1">
          <a:spLocks noChangeArrowheads="1"/>
        </xdr:cNvSpPr>
      </xdr:nvSpPr>
      <xdr:spPr>
        <a:xfrm>
          <a:off x="0" y="251460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132</xdr:row>
      <xdr:rowOff>0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276225" y="25146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00225" cy="5715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0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27622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0225" cy="571500"/>
    <xdr:sp>
      <xdr:nvSpPr>
        <xdr:cNvPr id="3" name="TextBox 3"/>
        <xdr:cNvSpPr txBox="1">
          <a:spLocks noChangeArrowheads="1"/>
        </xdr:cNvSpPr>
      </xdr:nvSpPr>
      <xdr:spPr>
        <a:xfrm>
          <a:off x="0" y="17145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10</xdr:row>
      <xdr:rowOff>0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276225" y="1905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2</xdr:row>
      <xdr:rowOff>0</xdr:rowOff>
    </xdr:from>
    <xdr:ext cx="104775" cy="228600"/>
    <xdr:sp>
      <xdr:nvSpPr>
        <xdr:cNvPr id="1" name="TextBox 2"/>
        <xdr:cNvSpPr txBox="1">
          <a:spLocks noChangeArrowheads="1"/>
        </xdr:cNvSpPr>
      </xdr:nvSpPr>
      <xdr:spPr>
        <a:xfrm>
          <a:off x="276225" y="381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11</xdr:row>
      <xdr:rowOff>0</xdr:rowOff>
    </xdr:from>
    <xdr:ext cx="104775" cy="228600"/>
    <xdr:sp>
      <xdr:nvSpPr>
        <xdr:cNvPr id="2" name="TextBox 4"/>
        <xdr:cNvSpPr txBox="1">
          <a:spLocks noChangeArrowheads="1"/>
        </xdr:cNvSpPr>
      </xdr:nvSpPr>
      <xdr:spPr>
        <a:xfrm>
          <a:off x="276225" y="209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107</xdr:row>
      <xdr:rowOff>0</xdr:rowOff>
    </xdr:from>
    <xdr:ext cx="1800225" cy="571500"/>
    <xdr:sp>
      <xdr:nvSpPr>
        <xdr:cNvPr id="1" name="TextBox 4"/>
        <xdr:cNvSpPr txBox="1">
          <a:spLocks noChangeArrowheads="1"/>
        </xdr:cNvSpPr>
      </xdr:nvSpPr>
      <xdr:spPr>
        <a:xfrm>
          <a:off x="0" y="203835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108</xdr:row>
      <xdr:rowOff>0</xdr:rowOff>
    </xdr:from>
    <xdr:ext cx="104775" cy="228600"/>
    <xdr:sp>
      <xdr:nvSpPr>
        <xdr:cNvPr id="2" name="TextBox 3"/>
        <xdr:cNvSpPr txBox="1">
          <a:spLocks noChangeArrowheads="1"/>
        </xdr:cNvSpPr>
      </xdr:nvSpPr>
      <xdr:spPr>
        <a:xfrm>
          <a:off x="276225" y="20574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0225" cy="571500"/>
    <xdr:sp>
      <xdr:nvSpPr>
        <xdr:cNvPr id="3" name="TextBox 5"/>
        <xdr:cNvSpPr txBox="1">
          <a:spLocks noChangeArrowheads="1"/>
        </xdr:cNvSpPr>
      </xdr:nvSpPr>
      <xdr:spPr>
        <a:xfrm>
          <a:off x="0" y="249555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131</xdr:row>
      <xdr:rowOff>0</xdr:rowOff>
    </xdr:from>
    <xdr:ext cx="104775" cy="228600"/>
    <xdr:sp>
      <xdr:nvSpPr>
        <xdr:cNvPr id="4" name="TextBox 6"/>
        <xdr:cNvSpPr txBox="1">
          <a:spLocks noChangeArrowheads="1"/>
        </xdr:cNvSpPr>
      </xdr:nvSpPr>
      <xdr:spPr>
        <a:xfrm>
          <a:off x="276225" y="2495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oleObject" Target="../embeddings/oleObject_9_8.bin" /><Relationship Id="rId10" Type="http://schemas.openxmlformats.org/officeDocument/2006/relationships/oleObject" Target="../embeddings/oleObject_9_9.bin" /><Relationship Id="rId11" Type="http://schemas.openxmlformats.org/officeDocument/2006/relationships/oleObject" Target="../embeddings/oleObject_9_10.bin" /><Relationship Id="rId12" Type="http://schemas.openxmlformats.org/officeDocument/2006/relationships/oleObject" Target="../embeddings/oleObject_9_11.bin" /><Relationship Id="rId13" Type="http://schemas.openxmlformats.org/officeDocument/2006/relationships/oleObject" Target="../embeddings/oleObject_9_12.bin" /><Relationship Id="rId14" Type="http://schemas.openxmlformats.org/officeDocument/2006/relationships/oleObject" Target="../embeddings/oleObject_9_13.bin" /><Relationship Id="rId15" Type="http://schemas.openxmlformats.org/officeDocument/2006/relationships/oleObject" Target="../embeddings/oleObject_9_14.bin" /><Relationship Id="rId16" Type="http://schemas.openxmlformats.org/officeDocument/2006/relationships/oleObject" Target="../embeddings/oleObject_9_15.bin" /><Relationship Id="rId17" Type="http://schemas.openxmlformats.org/officeDocument/2006/relationships/oleObject" Target="../embeddings/oleObject_9_16.bin" /><Relationship Id="rId18" Type="http://schemas.openxmlformats.org/officeDocument/2006/relationships/oleObject" Target="../embeddings/oleObject_9_17.bin" /><Relationship Id="rId19" Type="http://schemas.openxmlformats.org/officeDocument/2006/relationships/oleObject" Target="../embeddings/oleObject_9_18.bin" /><Relationship Id="rId20" Type="http://schemas.openxmlformats.org/officeDocument/2006/relationships/oleObject" Target="../embeddings/oleObject_9_19.bin" /><Relationship Id="rId21" Type="http://schemas.openxmlformats.org/officeDocument/2006/relationships/oleObject" Target="../embeddings/oleObject_9_20.bin" /><Relationship Id="rId22" Type="http://schemas.openxmlformats.org/officeDocument/2006/relationships/oleObject" Target="../embeddings/oleObject_9_21.bin" /><Relationship Id="rId23" Type="http://schemas.openxmlformats.org/officeDocument/2006/relationships/oleObject" Target="../embeddings/oleObject_9_22.bin" /><Relationship Id="rId24" Type="http://schemas.openxmlformats.org/officeDocument/2006/relationships/oleObject" Target="../embeddings/oleObject_9_23.bin" /><Relationship Id="rId25" Type="http://schemas.openxmlformats.org/officeDocument/2006/relationships/oleObject" Target="../embeddings/oleObject_9_24.bin" /><Relationship Id="rId26" Type="http://schemas.openxmlformats.org/officeDocument/2006/relationships/oleObject" Target="../embeddings/oleObject_9_25.bin" /><Relationship Id="rId27" Type="http://schemas.openxmlformats.org/officeDocument/2006/relationships/vmlDrawing" Target="../drawings/vmlDrawing5.vml" /><Relationship Id="rId2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oleObject" Target="../embeddings/oleObject_10_4.bin" /><Relationship Id="rId6" Type="http://schemas.openxmlformats.org/officeDocument/2006/relationships/oleObject" Target="../embeddings/oleObject_10_5.bin" /><Relationship Id="rId7" Type="http://schemas.openxmlformats.org/officeDocument/2006/relationships/oleObject" Target="../embeddings/oleObject_10_6.bin" /><Relationship Id="rId8" Type="http://schemas.openxmlformats.org/officeDocument/2006/relationships/oleObject" Target="../embeddings/oleObject_10_7.bin" /><Relationship Id="rId9" Type="http://schemas.openxmlformats.org/officeDocument/2006/relationships/oleObject" Target="../embeddings/oleObject_10_8.bin" /><Relationship Id="rId10" Type="http://schemas.openxmlformats.org/officeDocument/2006/relationships/oleObject" Target="../embeddings/oleObject_10_9.bin" /><Relationship Id="rId11" Type="http://schemas.openxmlformats.org/officeDocument/2006/relationships/oleObject" Target="../embeddings/oleObject_10_10.bin" /><Relationship Id="rId12" Type="http://schemas.openxmlformats.org/officeDocument/2006/relationships/oleObject" Target="../embeddings/oleObject_10_11.bin" /><Relationship Id="rId13" Type="http://schemas.openxmlformats.org/officeDocument/2006/relationships/oleObject" Target="../embeddings/oleObject_10_12.bin" /><Relationship Id="rId14" Type="http://schemas.openxmlformats.org/officeDocument/2006/relationships/oleObject" Target="../embeddings/oleObject_10_13.bin" /><Relationship Id="rId15" Type="http://schemas.openxmlformats.org/officeDocument/2006/relationships/oleObject" Target="../embeddings/oleObject_10_14.bin" /><Relationship Id="rId16" Type="http://schemas.openxmlformats.org/officeDocument/2006/relationships/oleObject" Target="../embeddings/oleObject_10_15.bin" /><Relationship Id="rId17" Type="http://schemas.openxmlformats.org/officeDocument/2006/relationships/oleObject" Target="../embeddings/oleObject_10_16.bin" /><Relationship Id="rId18" Type="http://schemas.openxmlformats.org/officeDocument/2006/relationships/oleObject" Target="../embeddings/oleObject_10_17.bin" /><Relationship Id="rId19" Type="http://schemas.openxmlformats.org/officeDocument/2006/relationships/oleObject" Target="../embeddings/oleObject_10_18.bin" /><Relationship Id="rId20" Type="http://schemas.openxmlformats.org/officeDocument/2006/relationships/oleObject" Target="../embeddings/oleObject_10_19.bin" /><Relationship Id="rId21" Type="http://schemas.openxmlformats.org/officeDocument/2006/relationships/oleObject" Target="../embeddings/oleObject_10_20.bin" /><Relationship Id="rId22" Type="http://schemas.openxmlformats.org/officeDocument/2006/relationships/oleObject" Target="../embeddings/oleObject_10_21.bin" /><Relationship Id="rId23" Type="http://schemas.openxmlformats.org/officeDocument/2006/relationships/oleObject" Target="../embeddings/oleObject_10_22.bin" /><Relationship Id="rId24" Type="http://schemas.openxmlformats.org/officeDocument/2006/relationships/oleObject" Target="../embeddings/oleObject_10_23.bin" /><Relationship Id="rId25" Type="http://schemas.openxmlformats.org/officeDocument/2006/relationships/oleObject" Target="../embeddings/oleObject_10_24.bin" /><Relationship Id="rId26" Type="http://schemas.openxmlformats.org/officeDocument/2006/relationships/oleObject" Target="../embeddings/oleObject_10_25.bin" /><Relationship Id="rId27" Type="http://schemas.openxmlformats.org/officeDocument/2006/relationships/vmlDrawing" Target="../drawings/vmlDrawing6.vml" /><Relationship Id="rId28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oleObject" Target="../embeddings/oleObject_12_6.bin" /><Relationship Id="rId8" Type="http://schemas.openxmlformats.org/officeDocument/2006/relationships/oleObject" Target="../embeddings/oleObject_12_7.bin" /><Relationship Id="rId9" Type="http://schemas.openxmlformats.org/officeDocument/2006/relationships/oleObject" Target="../embeddings/oleObject_12_8.bin" /><Relationship Id="rId10" Type="http://schemas.openxmlformats.org/officeDocument/2006/relationships/oleObject" Target="../embeddings/oleObject_12_9.bin" /><Relationship Id="rId11" Type="http://schemas.openxmlformats.org/officeDocument/2006/relationships/oleObject" Target="../embeddings/oleObject_12_10.bin" /><Relationship Id="rId12" Type="http://schemas.openxmlformats.org/officeDocument/2006/relationships/oleObject" Target="../embeddings/oleObject_12_11.bin" /><Relationship Id="rId13" Type="http://schemas.openxmlformats.org/officeDocument/2006/relationships/oleObject" Target="../embeddings/oleObject_12_12.bin" /><Relationship Id="rId14" Type="http://schemas.openxmlformats.org/officeDocument/2006/relationships/oleObject" Target="../embeddings/oleObject_12_13.bin" /><Relationship Id="rId15" Type="http://schemas.openxmlformats.org/officeDocument/2006/relationships/vmlDrawing" Target="../drawings/vmlDrawing8.vml" /><Relationship Id="rId16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oleObject" Target="../embeddings/oleObject_13_3.bin" /><Relationship Id="rId5" Type="http://schemas.openxmlformats.org/officeDocument/2006/relationships/oleObject" Target="../embeddings/oleObject_13_4.bin" /><Relationship Id="rId6" Type="http://schemas.openxmlformats.org/officeDocument/2006/relationships/oleObject" Target="../embeddings/oleObject_13_5.bin" /><Relationship Id="rId7" Type="http://schemas.openxmlformats.org/officeDocument/2006/relationships/oleObject" Target="../embeddings/oleObject_13_6.bin" /><Relationship Id="rId8" Type="http://schemas.openxmlformats.org/officeDocument/2006/relationships/oleObject" Target="../embeddings/oleObject_13_7.bin" /><Relationship Id="rId9" Type="http://schemas.openxmlformats.org/officeDocument/2006/relationships/oleObject" Target="../embeddings/oleObject_13_8.bin" /><Relationship Id="rId10" Type="http://schemas.openxmlformats.org/officeDocument/2006/relationships/oleObject" Target="../embeddings/oleObject_13_9.bin" /><Relationship Id="rId11" Type="http://schemas.openxmlformats.org/officeDocument/2006/relationships/oleObject" Target="../embeddings/oleObject_13_10.bin" /><Relationship Id="rId12" Type="http://schemas.openxmlformats.org/officeDocument/2006/relationships/oleObject" Target="../embeddings/oleObject_13_11.bin" /><Relationship Id="rId13" Type="http://schemas.openxmlformats.org/officeDocument/2006/relationships/oleObject" Target="../embeddings/oleObject_13_12.bin" /><Relationship Id="rId14" Type="http://schemas.openxmlformats.org/officeDocument/2006/relationships/oleObject" Target="../embeddings/oleObject_13_13.bin" /><Relationship Id="rId15" Type="http://schemas.openxmlformats.org/officeDocument/2006/relationships/vmlDrawing" Target="../drawings/vmlDrawing9.vml" /><Relationship Id="rId16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="70" zoomScaleNormal="70" zoomScalePageLayoutView="0" workbookViewId="0" topLeftCell="A1">
      <selection activeCell="C27" sqref="C27:O27"/>
    </sheetView>
  </sheetViews>
  <sheetFormatPr defaultColWidth="9.140625" defaultRowHeight="12.75"/>
  <cols>
    <col min="1" max="2" width="5.7109375" style="146" customWidth="1"/>
    <col min="3" max="16384" width="9.140625" style="146" customWidth="1"/>
  </cols>
  <sheetData>
    <row r="1" spans="2:14" ht="19.5" customHeight="1">
      <c r="B1" s="236" t="s">
        <v>299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3" spans="1:15" ht="19.5" customHeight="1">
      <c r="A3" s="146">
        <v>1</v>
      </c>
      <c r="B3" s="235" t="s">
        <v>300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2:15" ht="19.5" customHeight="1">
      <c r="B4" s="181">
        <v>1.1</v>
      </c>
      <c r="C4" s="235" t="s">
        <v>301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2:15" ht="19.5" customHeight="1">
      <c r="B5" s="181">
        <v>1.2</v>
      </c>
      <c r="C5" s="235" t="s">
        <v>302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2:15" ht="19.5" customHeight="1">
      <c r="B6" s="181">
        <v>1.3</v>
      </c>
      <c r="C6" s="235" t="s">
        <v>303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2:15" ht="19.5" customHeight="1">
      <c r="B7" s="181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1:18" ht="19.5" customHeight="1">
      <c r="A8" s="146">
        <v>2</v>
      </c>
      <c r="B8" s="235" t="s">
        <v>312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</row>
    <row r="9" spans="2:15" ht="19.5" customHeight="1">
      <c r="B9" s="235" t="s">
        <v>311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</row>
    <row r="10" spans="2:15" ht="19.5" customHeight="1">
      <c r="B10" s="181">
        <v>2.1</v>
      </c>
      <c r="C10" s="235" t="s">
        <v>304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2:15" ht="19.5" customHeight="1">
      <c r="B11" s="181">
        <v>2.2</v>
      </c>
      <c r="C11" s="235" t="s">
        <v>305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</row>
    <row r="12" spans="2:15" ht="19.5" customHeight="1">
      <c r="B12" s="181">
        <v>2.3</v>
      </c>
      <c r="C12" s="235" t="s">
        <v>306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2:15" ht="19.5" customHeight="1">
      <c r="B13" s="181">
        <v>2.4</v>
      </c>
      <c r="C13" s="235" t="s">
        <v>307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2:15" ht="19.5" customHeight="1">
      <c r="B14" s="181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1:15" ht="19.5" customHeight="1">
      <c r="A15" s="146">
        <v>3</v>
      </c>
      <c r="B15" s="235" t="s">
        <v>314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2:15" ht="19.5" customHeight="1">
      <c r="B16" s="181">
        <v>3.1</v>
      </c>
      <c r="C16" s="235" t="s">
        <v>308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2:15" ht="19.5" customHeight="1">
      <c r="B17" s="181">
        <v>3.2</v>
      </c>
      <c r="C17" s="235" t="s">
        <v>309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</row>
    <row r="18" spans="2:15" ht="19.5" customHeight="1">
      <c r="B18" s="181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9.5" customHeight="1">
      <c r="A19" s="146">
        <v>4</v>
      </c>
      <c r="B19" s="235" t="s">
        <v>313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</row>
    <row r="20" spans="2:15" ht="19.5" customHeight="1">
      <c r="B20" s="181">
        <v>4.1</v>
      </c>
      <c r="C20" s="235" t="s">
        <v>315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</row>
    <row r="21" spans="2:15" ht="19.5" customHeight="1">
      <c r="B21" s="181">
        <v>4.2</v>
      </c>
      <c r="C21" s="235" t="s">
        <v>316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</row>
    <row r="22" spans="2:15" ht="19.5" customHeight="1">
      <c r="B22" s="181">
        <v>4.3</v>
      </c>
      <c r="C22" s="235" t="s">
        <v>317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2:15" ht="19.5" customHeight="1">
      <c r="B23" s="181">
        <v>4.4</v>
      </c>
      <c r="C23" s="235" t="s">
        <v>318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</row>
    <row r="24" spans="2:15" ht="19.5" customHeight="1">
      <c r="B24" s="181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</row>
    <row r="25" spans="1:15" ht="19.5" customHeight="1">
      <c r="A25" s="146">
        <v>5</v>
      </c>
      <c r="B25" s="235" t="s">
        <v>310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</row>
    <row r="26" spans="2:15" ht="19.5" customHeight="1">
      <c r="B26" s="181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2:15" ht="19.5" customHeight="1">
      <c r="B27" s="181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</row>
    <row r="28" spans="2:15" ht="19.5" customHeight="1">
      <c r="B28" s="181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</row>
    <row r="29" spans="2:15" ht="19.5" customHeight="1">
      <c r="B29" s="181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</row>
    <row r="30" spans="2:15" ht="19.5" customHeight="1">
      <c r="B30" s="181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</row>
    <row r="31" spans="2:15" ht="19.5" customHeight="1">
      <c r="B31" s="181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</row>
    <row r="32" spans="3:15" ht="19.5" customHeight="1"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</row>
    <row r="33" spans="3:15" ht="19.5" customHeight="1"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3:15" ht="19.5" customHeight="1"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</row>
  </sheetData>
  <sheetProtection/>
  <mergeCells count="30">
    <mergeCell ref="B1:N1"/>
    <mergeCell ref="B3:O3"/>
    <mergeCell ref="C16:O16"/>
    <mergeCell ref="C4:O4"/>
    <mergeCell ref="C5:O5"/>
    <mergeCell ref="C6:O6"/>
    <mergeCell ref="C7:O7"/>
    <mergeCell ref="C10:O10"/>
    <mergeCell ref="B8:R8"/>
    <mergeCell ref="C12:O12"/>
    <mergeCell ref="C30:O30"/>
    <mergeCell ref="C31:O31"/>
    <mergeCell ref="B15:O15"/>
    <mergeCell ref="B19:O19"/>
    <mergeCell ref="B25:O25"/>
    <mergeCell ref="C26:O26"/>
    <mergeCell ref="C27:O27"/>
    <mergeCell ref="C21:O21"/>
    <mergeCell ref="C22:O22"/>
    <mergeCell ref="C23:O23"/>
    <mergeCell ref="C28:O28"/>
    <mergeCell ref="C24:O24"/>
    <mergeCell ref="C17:O17"/>
    <mergeCell ref="C29:O29"/>
    <mergeCell ref="C11:O11"/>
    <mergeCell ref="B9:O9"/>
    <mergeCell ref="C13:O13"/>
    <mergeCell ref="C14:O14"/>
    <mergeCell ref="C18:O18"/>
    <mergeCell ref="C20:O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G93"/>
  <sheetViews>
    <sheetView zoomScale="70" zoomScaleNormal="70" zoomScalePageLayoutView="0" workbookViewId="0" topLeftCell="B1">
      <selection activeCell="Z86" sqref="Z86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0" width="9.7109375" style="1" bestFit="1" customWidth="1"/>
    <col min="11" max="12" width="8.140625" style="1" bestFit="1" customWidth="1"/>
    <col min="13" max="13" width="5.7109375" style="1" bestFit="1" customWidth="1"/>
    <col min="14" max="14" width="6.7109375" style="1" customWidth="1"/>
    <col min="15" max="15" width="8.421875" style="1" bestFit="1" customWidth="1"/>
    <col min="16" max="16" width="9.8515625" style="1" bestFit="1" customWidth="1"/>
    <col min="17" max="17" width="9.7109375" style="1" bestFit="1" customWidth="1"/>
    <col min="18" max="18" width="8.421875" style="1" bestFit="1" customWidth="1"/>
    <col min="19" max="19" width="6.7109375" style="1" customWidth="1"/>
    <col min="20" max="21" width="7.140625" style="1" bestFit="1" customWidth="1"/>
    <col min="22" max="16384" width="6.7109375" style="1" customWidth="1"/>
  </cols>
  <sheetData>
    <row r="2" spans="1:26" ht="15" customHeight="1">
      <c r="A2" s="259" t="s">
        <v>255</v>
      </c>
      <c r="B2" s="241"/>
      <c r="C2" s="241"/>
      <c r="D2" s="241"/>
      <c r="E2" s="241"/>
      <c r="F2" s="241"/>
      <c r="G2" s="24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15" ht="15" customHeight="1">
      <c r="A3" s="22"/>
      <c r="B3" s="22"/>
      <c r="C3" s="22"/>
      <c r="D3" s="22"/>
      <c r="E3" s="22"/>
      <c r="F3" s="22"/>
      <c r="G3" s="30"/>
      <c r="H3" s="22"/>
      <c r="I3" s="22"/>
      <c r="J3" s="22"/>
      <c r="K3" s="22"/>
      <c r="L3" s="22"/>
      <c r="M3" s="22"/>
      <c r="N3" s="22"/>
      <c r="O3" s="22"/>
    </row>
    <row r="4" ht="15" customHeight="1">
      <c r="G4" s="8"/>
    </row>
    <row r="5" spans="4:7" ht="15" customHeight="1">
      <c r="D5"/>
      <c r="G5" s="8"/>
    </row>
    <row r="6" ht="15" customHeight="1">
      <c r="G6" s="8"/>
    </row>
    <row r="7" ht="15" customHeight="1">
      <c r="G7" s="8"/>
    </row>
    <row r="9" spans="1:18" ht="15" customHeight="1">
      <c r="A9" s="272" t="s">
        <v>73</v>
      </c>
      <c r="B9" s="272"/>
      <c r="C9" s="272"/>
      <c r="D9" s="272"/>
      <c r="E9" s="272"/>
      <c r="F9" s="272"/>
      <c r="G9" s="272"/>
      <c r="H9" s="272"/>
      <c r="I9" s="272"/>
      <c r="J9" s="273" t="s">
        <v>7</v>
      </c>
      <c r="K9" s="273"/>
      <c r="L9" s="19" t="s">
        <v>15</v>
      </c>
      <c r="M9" s="59">
        <v>20</v>
      </c>
      <c r="N9" s="59" t="s">
        <v>63</v>
      </c>
      <c r="O9" s="19"/>
      <c r="P9" s="19"/>
      <c r="Q9" s="19"/>
      <c r="R9" s="19"/>
    </row>
    <row r="11" spans="10:14" ht="15" customHeight="1">
      <c r="J11" s="274" t="s">
        <v>341</v>
      </c>
      <c r="K11" s="274"/>
      <c r="L11" s="19" t="s">
        <v>15</v>
      </c>
      <c r="M11" s="59">
        <f>M9*M9/4</f>
        <v>100</v>
      </c>
      <c r="N11" s="59" t="s">
        <v>63</v>
      </c>
    </row>
    <row r="14" spans="2:18" s="19" customFormat="1" ht="19.5" customHeight="1">
      <c r="B14" s="281" t="s">
        <v>74</v>
      </c>
      <c r="C14" s="282"/>
      <c r="D14" s="275" t="s">
        <v>67</v>
      </c>
      <c r="E14" s="276"/>
      <c r="F14" s="276"/>
      <c r="G14" s="276"/>
      <c r="H14" s="276"/>
      <c r="I14" s="276"/>
      <c r="J14" s="276"/>
      <c r="K14" s="275" t="s">
        <v>72</v>
      </c>
      <c r="L14" s="276"/>
      <c r="M14" s="276"/>
      <c r="N14" s="276"/>
      <c r="O14" s="276"/>
      <c r="P14" s="276"/>
      <c r="Q14" s="277"/>
      <c r="R14" s="66"/>
    </row>
    <row r="15" spans="2:18" s="19" customFormat="1" ht="19.5" customHeight="1">
      <c r="B15" s="283"/>
      <c r="C15" s="284"/>
      <c r="D15" s="65" t="s">
        <v>46</v>
      </c>
      <c r="E15" s="287" t="s">
        <v>66</v>
      </c>
      <c r="F15" s="287"/>
      <c r="G15" s="280"/>
      <c r="H15" s="280"/>
      <c r="I15" s="280"/>
      <c r="J15" s="280"/>
      <c r="K15" s="65" t="s">
        <v>46</v>
      </c>
      <c r="L15" s="287" t="s">
        <v>66</v>
      </c>
      <c r="M15" s="287"/>
      <c r="N15" s="280"/>
      <c r="O15" s="280"/>
      <c r="P15" s="280"/>
      <c r="Q15" s="275"/>
      <c r="R15" s="63"/>
    </row>
    <row r="16" spans="2:20" s="20" customFormat="1" ht="30" customHeight="1">
      <c r="B16" s="285"/>
      <c r="C16" s="286"/>
      <c r="D16" s="64" t="s">
        <v>48</v>
      </c>
      <c r="E16" s="287"/>
      <c r="F16" s="287"/>
      <c r="G16" s="280"/>
      <c r="H16" s="280"/>
      <c r="I16" s="280"/>
      <c r="J16" s="280"/>
      <c r="K16" s="64" t="s">
        <v>48</v>
      </c>
      <c r="L16" s="287"/>
      <c r="M16" s="287"/>
      <c r="N16" s="280"/>
      <c r="O16" s="280"/>
      <c r="P16" s="280"/>
      <c r="Q16" s="275"/>
      <c r="R16" s="62"/>
      <c r="T16" s="19"/>
    </row>
    <row r="17" spans="2:18" ht="15" customHeight="1">
      <c r="B17" s="278" t="s">
        <v>68</v>
      </c>
      <c r="C17" s="278"/>
      <c r="D17" s="67">
        <v>-1.13</v>
      </c>
      <c r="E17" s="288">
        <f>(-1)*D17+D18</f>
        <v>1.2</v>
      </c>
      <c r="F17" s="289" t="e">
        <f>100*D17/(((#REF!*(-1))+#REF!)/100)</f>
        <v>#REF!</v>
      </c>
      <c r="G17" s="69">
        <f>(D17)^2</f>
        <v>1.2768999999999997</v>
      </c>
      <c r="H17" s="70" t="s">
        <v>47</v>
      </c>
      <c r="I17" s="69">
        <f>100*G17/E17</f>
        <v>106.40833333333332</v>
      </c>
      <c r="J17" s="70" t="s">
        <v>47</v>
      </c>
      <c r="K17" s="67">
        <v>-0.3</v>
      </c>
      <c r="L17" s="262">
        <f>(-1)*K17+K18</f>
        <v>0.69</v>
      </c>
      <c r="M17" s="262" t="e">
        <f>100*K17/(((#REF!*(-1))+#REF!)/100)</f>
        <v>#REF!</v>
      </c>
      <c r="N17" s="69">
        <f>(K17)^2</f>
        <v>0.09</v>
      </c>
      <c r="O17" s="70" t="s">
        <v>47</v>
      </c>
      <c r="P17" s="69">
        <f>100*N17/L17</f>
        <v>13.043478260869566</v>
      </c>
      <c r="Q17" s="70" t="s">
        <v>47</v>
      </c>
      <c r="R17" s="18"/>
    </row>
    <row r="18" spans="2:18" ht="15" customHeight="1">
      <c r="B18" s="278"/>
      <c r="C18" s="278"/>
      <c r="D18" s="68">
        <v>0.07</v>
      </c>
      <c r="E18" s="288" t="e">
        <f>100*C18/(((#REF!*(-1))+#REF!)/100)</f>
        <v>#REF!</v>
      </c>
      <c r="F18" s="289" t="e">
        <f>100*D18/(((#REF!*(-1))+#REF!)/100)</f>
        <v>#REF!</v>
      </c>
      <c r="G18" s="70" t="s">
        <v>47</v>
      </c>
      <c r="H18" s="70">
        <f>(D18)^2</f>
        <v>0.004900000000000001</v>
      </c>
      <c r="I18" s="69" t="s">
        <v>47</v>
      </c>
      <c r="J18" s="69">
        <f>100*H18/E17</f>
        <v>0.4083333333333334</v>
      </c>
      <c r="K18" s="68">
        <v>0.39</v>
      </c>
      <c r="L18" s="262" t="e">
        <f>100*#REF!/(((#REF!*(-1))+#REF!)/100)</f>
        <v>#REF!</v>
      </c>
      <c r="M18" s="262" t="e">
        <f>100*K18/(((#REF!*(-1))+#REF!)/100)</f>
        <v>#REF!</v>
      </c>
      <c r="N18" s="70" t="s">
        <v>47</v>
      </c>
      <c r="O18" s="70">
        <f>(K18)^2</f>
        <v>0.1521</v>
      </c>
      <c r="P18" s="69" t="s">
        <v>47</v>
      </c>
      <c r="Q18" s="69">
        <f>100*O18/L17</f>
        <v>22.04347826086957</v>
      </c>
      <c r="R18" s="18"/>
    </row>
    <row r="19" spans="2:18" ht="15" customHeight="1">
      <c r="B19" s="278" t="s">
        <v>69</v>
      </c>
      <c r="C19" s="278"/>
      <c r="D19" s="67">
        <v>-1.88</v>
      </c>
      <c r="E19" s="262">
        <f>(-1)*D19+D20</f>
        <v>1.88</v>
      </c>
      <c r="F19" s="262" t="e">
        <f>100*D19/(((#REF!*(-1))+#REF!)/100)</f>
        <v>#REF!</v>
      </c>
      <c r="G19" s="69">
        <f>(D19)^2</f>
        <v>3.5343999999999998</v>
      </c>
      <c r="H19" s="70" t="s">
        <v>47</v>
      </c>
      <c r="I19" s="69">
        <f>100*G19/E19</f>
        <v>188</v>
      </c>
      <c r="J19" s="69" t="s">
        <v>47</v>
      </c>
      <c r="K19" s="67">
        <v>-0.98</v>
      </c>
      <c r="L19" s="262">
        <f>(-1)*K19+K20</f>
        <v>1.08</v>
      </c>
      <c r="M19" s="262" t="e">
        <f>100*K19/(((#REF!*(-1))+#REF!)/100)</f>
        <v>#REF!</v>
      </c>
      <c r="N19" s="69">
        <f>(K19)^2</f>
        <v>0.9603999999999999</v>
      </c>
      <c r="O19" s="70" t="s">
        <v>47</v>
      </c>
      <c r="P19" s="69">
        <f>100*N19/L19</f>
        <v>88.92592592592591</v>
      </c>
      <c r="Q19" s="69" t="s">
        <v>47</v>
      </c>
      <c r="R19" s="18"/>
    </row>
    <row r="20" spans="2:18" ht="15" customHeight="1">
      <c r="B20" s="278"/>
      <c r="C20" s="278"/>
      <c r="D20" s="67">
        <v>0</v>
      </c>
      <c r="E20" s="262" t="e">
        <f>100*C20/(((#REF!*(-1))+#REF!)/100)</f>
        <v>#REF!</v>
      </c>
      <c r="F20" s="262" t="e">
        <f>100*D20/(((#REF!*(-1))+#REF!)/100)</f>
        <v>#REF!</v>
      </c>
      <c r="G20" s="70" t="s">
        <v>47</v>
      </c>
      <c r="H20" s="69">
        <f>(D20)^2</f>
        <v>0</v>
      </c>
      <c r="I20" s="69" t="s">
        <v>47</v>
      </c>
      <c r="J20" s="69">
        <f>100*H20/E19</f>
        <v>0</v>
      </c>
      <c r="K20" s="67">
        <v>0.1</v>
      </c>
      <c r="L20" s="262" t="e">
        <f>100*#REF!/(((#REF!*(-1))+#REF!)/100)</f>
        <v>#REF!</v>
      </c>
      <c r="M20" s="262" t="e">
        <f>100*K20/(((#REF!*(-1))+#REF!)/100)</f>
        <v>#REF!</v>
      </c>
      <c r="N20" s="70" t="s">
        <v>47</v>
      </c>
      <c r="O20" s="70">
        <f>(K20)^2</f>
        <v>0.010000000000000002</v>
      </c>
      <c r="P20" s="69" t="s">
        <v>47</v>
      </c>
      <c r="Q20" s="69">
        <f>100*O20/L19</f>
        <v>0.925925925925926</v>
      </c>
      <c r="R20" s="18"/>
    </row>
    <row r="21" spans="2:18" ht="15" customHeight="1">
      <c r="B21" s="278" t="s">
        <v>70</v>
      </c>
      <c r="C21" s="278"/>
      <c r="D21" s="67">
        <v>-1.35</v>
      </c>
      <c r="E21" s="262">
        <f>(-1)*D21+D22</f>
        <v>1.35</v>
      </c>
      <c r="F21" s="262" t="e">
        <f>100*D21/(((#REF!*(-1))+#REF!)/100)</f>
        <v>#REF!</v>
      </c>
      <c r="G21" s="69">
        <f>(D21)^2</f>
        <v>1.8225000000000002</v>
      </c>
      <c r="H21" s="70" t="s">
        <v>47</v>
      </c>
      <c r="I21" s="69">
        <f>100*G21/E21</f>
        <v>135</v>
      </c>
      <c r="J21" s="69" t="s">
        <v>47</v>
      </c>
      <c r="K21" s="68">
        <v>-1.29</v>
      </c>
      <c r="L21" s="262">
        <f>(-1)*K21+K22</f>
        <v>1.29</v>
      </c>
      <c r="M21" s="262" t="e">
        <f>100*K21/(((#REF!*(-1))+#REF!)/100)</f>
        <v>#REF!</v>
      </c>
      <c r="N21" s="69">
        <f>(K21)^2</f>
        <v>1.6641000000000001</v>
      </c>
      <c r="O21" s="70" t="s">
        <v>47</v>
      </c>
      <c r="P21" s="69">
        <f>100*N21/L21</f>
        <v>129.00000000000003</v>
      </c>
      <c r="Q21" s="69" t="s">
        <v>47</v>
      </c>
      <c r="R21" s="18"/>
    </row>
    <row r="22" spans="2:18" ht="15" customHeight="1">
      <c r="B22" s="278"/>
      <c r="C22" s="278"/>
      <c r="D22" s="68">
        <v>0</v>
      </c>
      <c r="E22" s="262" t="e">
        <f>100*C22/(((#REF!*(-1))+#REF!)/100)</f>
        <v>#REF!</v>
      </c>
      <c r="F22" s="262" t="e">
        <f>100*D22/(((#REF!*(-1))+#REF!)/100)</f>
        <v>#REF!</v>
      </c>
      <c r="G22" s="70" t="s">
        <v>47</v>
      </c>
      <c r="H22" s="70">
        <f>(D22)^2</f>
        <v>0</v>
      </c>
      <c r="I22" s="69" t="s">
        <v>47</v>
      </c>
      <c r="J22" s="69">
        <f>100*H22/E21</f>
        <v>0</v>
      </c>
      <c r="K22" s="67">
        <v>0</v>
      </c>
      <c r="L22" s="262" t="e">
        <f>100*#REF!/(((#REF!*(-1))+#REF!)/100)</f>
        <v>#REF!</v>
      </c>
      <c r="M22" s="262" t="e">
        <f>100*K22/(((#REF!*(-1))+#REF!)/100)</f>
        <v>#REF!</v>
      </c>
      <c r="N22" s="70" t="s">
        <v>47</v>
      </c>
      <c r="O22" s="69">
        <f>(K22)^2</f>
        <v>0</v>
      </c>
      <c r="P22" s="69" t="s">
        <v>47</v>
      </c>
      <c r="Q22" s="69">
        <f>100*O22/L21</f>
        <v>0</v>
      </c>
      <c r="R22" s="18"/>
    </row>
    <row r="23" spans="2:18" ht="15" customHeight="1">
      <c r="B23" s="278" t="s">
        <v>71</v>
      </c>
      <c r="C23" s="278"/>
      <c r="D23" s="67">
        <v>-0.4</v>
      </c>
      <c r="E23" s="262">
        <f>(-1)*D23+D24</f>
        <v>0.64</v>
      </c>
      <c r="F23" s="262" t="e">
        <f>100*D23/(((#REF!*(-1))+#REF!)/100)</f>
        <v>#REF!</v>
      </c>
      <c r="G23" s="69">
        <f>(D23)^2</f>
        <v>0.16000000000000003</v>
      </c>
      <c r="H23" s="70" t="s">
        <v>47</v>
      </c>
      <c r="I23" s="69">
        <f>100*G23/E23</f>
        <v>25.000000000000004</v>
      </c>
      <c r="J23" s="69" t="s">
        <v>47</v>
      </c>
      <c r="K23" s="68">
        <v>-0.65</v>
      </c>
      <c r="L23" s="262">
        <f>(-1)*K23+(-1)*K24</f>
        <v>0.62</v>
      </c>
      <c r="M23" s="262" t="e">
        <f>100*K23/(((#REF!*(-1))+#REF!)/100)</f>
        <v>#REF!</v>
      </c>
      <c r="N23" s="69">
        <f>(K23)^2</f>
        <v>0.42250000000000004</v>
      </c>
      <c r="O23" s="70" t="s">
        <v>47</v>
      </c>
      <c r="P23" s="69">
        <f>100*N23/L23</f>
        <v>68.14516129032259</v>
      </c>
      <c r="Q23" s="69" t="s">
        <v>47</v>
      </c>
      <c r="R23" s="18"/>
    </row>
    <row r="24" spans="2:18" ht="15" customHeight="1">
      <c r="B24" s="278"/>
      <c r="C24" s="278"/>
      <c r="D24" s="68">
        <v>0.24</v>
      </c>
      <c r="E24" s="262" t="e">
        <f>100*C24/(((#REF!*(-1))+#REF!)/100)</f>
        <v>#REF!</v>
      </c>
      <c r="F24" s="262" t="e">
        <f>100*D24/(((#REF!*(-1))+#REF!)/100)</f>
        <v>#REF!</v>
      </c>
      <c r="G24" s="70" t="s">
        <v>47</v>
      </c>
      <c r="H24" s="70">
        <f>(D24)^2</f>
        <v>0.0576</v>
      </c>
      <c r="I24" s="69" t="s">
        <v>47</v>
      </c>
      <c r="J24" s="69">
        <f>100*H24/E23</f>
        <v>9</v>
      </c>
      <c r="K24" s="68">
        <v>0.03</v>
      </c>
      <c r="L24" s="262" t="e">
        <f>100*#REF!/(((#REF!*(-1))+#REF!)/100)</f>
        <v>#REF!</v>
      </c>
      <c r="M24" s="262" t="e">
        <f>100*K24/(((#REF!*(-1))+#REF!)/100)</f>
        <v>#REF!</v>
      </c>
      <c r="N24" s="70" t="s">
        <v>47</v>
      </c>
      <c r="O24" s="70">
        <f>(K24)^2</f>
        <v>0.0009</v>
      </c>
      <c r="P24" s="69" t="s">
        <v>47</v>
      </c>
      <c r="Q24" s="69">
        <f>100*O24/L23</f>
        <v>0.14516129032258063</v>
      </c>
      <c r="R24" s="18"/>
    </row>
    <row r="25" spans="3:29" ht="15" customHeight="1">
      <c r="C25" s="22"/>
      <c r="D25" s="30"/>
      <c r="E25" s="30"/>
      <c r="F25" s="30"/>
      <c r="G25" s="30"/>
      <c r="H25" s="30"/>
      <c r="I25" s="279">
        <f>SUM(I17:I24)</f>
        <v>454.4083333333333</v>
      </c>
      <c r="J25" s="279">
        <f>SUM(J17:J24)</f>
        <v>9.408333333333333</v>
      </c>
      <c r="K25" s="58"/>
      <c r="L25" s="58"/>
      <c r="M25" s="58"/>
      <c r="N25" s="58"/>
      <c r="O25" s="58"/>
      <c r="P25" s="279">
        <f>SUM(P17:P24)</f>
        <v>299.11456547711805</v>
      </c>
      <c r="Q25" s="279">
        <f>SUM(Q17:Q24)</f>
        <v>23.114565477118077</v>
      </c>
      <c r="R25" s="30"/>
      <c r="S25" s="30"/>
      <c r="AA25" s="22"/>
      <c r="AB25" s="22"/>
      <c r="AC25" s="22"/>
    </row>
    <row r="26" spans="3:29" ht="15" customHeight="1">
      <c r="C26" s="22"/>
      <c r="D26" s="30"/>
      <c r="E26" s="30"/>
      <c r="F26" s="30"/>
      <c r="G26" s="30"/>
      <c r="H26" s="30"/>
      <c r="I26" s="263"/>
      <c r="J26" s="263"/>
      <c r="K26" s="58"/>
      <c r="L26" s="58"/>
      <c r="M26" s="58"/>
      <c r="N26" s="58"/>
      <c r="O26" s="58"/>
      <c r="P26" s="263"/>
      <c r="Q26" s="263"/>
      <c r="R26" s="30"/>
      <c r="S26" s="30"/>
      <c r="AA26" s="22"/>
      <c r="AB26" s="22"/>
      <c r="AC26" s="22"/>
    </row>
    <row r="27" spans="3:29" ht="15" customHeight="1"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AA27" s="22"/>
      <c r="AB27" s="22"/>
      <c r="AC27" s="22"/>
    </row>
    <row r="28" spans="3:29" ht="15" customHeight="1">
      <c r="C28" s="2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AA28" s="22"/>
      <c r="AB28" s="22"/>
      <c r="AC28" s="22"/>
    </row>
    <row r="29" spans="3:29" ht="15" customHeight="1"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93" t="s">
        <v>128</v>
      </c>
      <c r="R29" s="30"/>
      <c r="S29" s="30"/>
      <c r="AA29" s="22"/>
      <c r="AB29" s="22"/>
      <c r="AC29" s="22"/>
    </row>
    <row r="30" spans="3:33" ht="15" customHeight="1">
      <c r="C30" s="2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9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22"/>
      <c r="AD30" s="22"/>
      <c r="AE30" s="22"/>
      <c r="AF30" s="22"/>
      <c r="AG30" s="22"/>
    </row>
    <row r="31" spans="3:33" ht="15" customHeight="1">
      <c r="C31" s="2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9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2"/>
      <c r="AD31" s="22"/>
      <c r="AE31" s="22"/>
      <c r="AF31" s="22"/>
      <c r="AG31" s="22"/>
    </row>
    <row r="32" spans="3:33" ht="15" customHeight="1">
      <c r="C32" s="2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22"/>
      <c r="AD32" s="22"/>
      <c r="AE32" s="22"/>
      <c r="AF32" s="22"/>
      <c r="AG32" s="22"/>
    </row>
    <row r="33" spans="1:26" ht="15" customHeight="1">
      <c r="A33" s="259" t="s">
        <v>255</v>
      </c>
      <c r="B33" s="241"/>
      <c r="C33" s="241"/>
      <c r="D33" s="241"/>
      <c r="E33" s="241"/>
      <c r="F33" s="241"/>
      <c r="G33" s="24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9:29" ht="15" customHeight="1">
      <c r="S34" s="30"/>
      <c r="T34" s="30"/>
      <c r="U34" s="30"/>
      <c r="V34" s="30"/>
      <c r="W34" s="30"/>
      <c r="X34" s="30"/>
      <c r="Y34" s="30"/>
      <c r="Z34" s="22"/>
      <c r="AA34" s="22"/>
      <c r="AB34" s="22"/>
      <c r="AC34" s="22"/>
    </row>
    <row r="35" spans="19:29" ht="15" customHeight="1">
      <c r="S35" s="30"/>
      <c r="T35" s="30"/>
      <c r="U35" s="30"/>
      <c r="V35" s="30"/>
      <c r="W35" s="30"/>
      <c r="X35" s="30"/>
      <c r="Y35" s="30"/>
      <c r="Z35" s="22"/>
      <c r="AA35" s="22"/>
      <c r="AB35" s="22"/>
      <c r="AC35" s="22"/>
    </row>
    <row r="36" spans="19:29" ht="15" customHeight="1">
      <c r="S36" s="30"/>
      <c r="T36" s="30"/>
      <c r="U36" s="30"/>
      <c r="V36" s="30"/>
      <c r="W36" s="30"/>
      <c r="X36" s="30"/>
      <c r="Y36" s="30"/>
      <c r="Z36" s="22"/>
      <c r="AA36" s="22"/>
      <c r="AB36" s="22"/>
      <c r="AC36" s="22"/>
    </row>
    <row r="37" spans="17:29" ht="15" customHeight="1">
      <c r="Q37" s="19"/>
      <c r="S37" s="30"/>
      <c r="T37" s="30"/>
      <c r="U37" s="30"/>
      <c r="V37" s="30"/>
      <c r="W37" s="30"/>
      <c r="X37" s="30"/>
      <c r="Y37" s="30"/>
      <c r="Z37" s="22"/>
      <c r="AA37" s="22"/>
      <c r="AB37" s="22"/>
      <c r="AC37" s="22"/>
    </row>
    <row r="38" spans="17:29" ht="15" customHeight="1">
      <c r="Q38" s="19"/>
      <c r="S38" s="30"/>
      <c r="T38" s="30"/>
      <c r="U38" s="30"/>
      <c r="V38" s="30"/>
      <c r="W38" s="30"/>
      <c r="X38" s="30"/>
      <c r="Y38" s="30"/>
      <c r="Z38" s="22"/>
      <c r="AA38" s="22"/>
      <c r="AB38" s="22"/>
      <c r="AC38" s="22"/>
    </row>
    <row r="39" spans="17:20" ht="15" customHeight="1">
      <c r="Q39" s="19"/>
      <c r="T39" s="30"/>
    </row>
    <row r="40" spans="1:18" ht="15" customHeight="1">
      <c r="A40" s="272" t="s">
        <v>73</v>
      </c>
      <c r="B40" s="272"/>
      <c r="C40" s="272"/>
      <c r="D40" s="272"/>
      <c r="E40" s="272"/>
      <c r="F40" s="272"/>
      <c r="G40" s="272"/>
      <c r="H40" s="272"/>
      <c r="I40" s="272"/>
      <c r="J40" s="273" t="s">
        <v>7</v>
      </c>
      <c r="K40" s="273"/>
      <c r="L40" s="19" t="s">
        <v>15</v>
      </c>
      <c r="M40" s="59">
        <v>20</v>
      </c>
      <c r="N40" s="59" t="s">
        <v>63</v>
      </c>
      <c r="O40" s="19"/>
      <c r="P40" s="19"/>
      <c r="Q40" s="19"/>
      <c r="R40" s="19"/>
    </row>
    <row r="42" spans="10:14" ht="15" customHeight="1">
      <c r="J42" s="274" t="s">
        <v>341</v>
      </c>
      <c r="K42" s="274"/>
      <c r="L42" s="19" t="s">
        <v>15</v>
      </c>
      <c r="M42" s="59">
        <f>M40*M40/4</f>
        <v>100</v>
      </c>
      <c r="N42" s="59" t="s">
        <v>63</v>
      </c>
    </row>
    <row r="44" spans="1:18" ht="19.5" customHeight="1">
      <c r="A44" s="19"/>
      <c r="B44" s="281" t="s">
        <v>74</v>
      </c>
      <c r="C44" s="282"/>
      <c r="D44" s="275" t="s">
        <v>75</v>
      </c>
      <c r="E44" s="276"/>
      <c r="F44" s="276"/>
      <c r="G44" s="276"/>
      <c r="H44" s="276"/>
      <c r="I44" s="276"/>
      <c r="J44" s="276"/>
      <c r="K44" s="275" t="s">
        <v>76</v>
      </c>
      <c r="L44" s="276"/>
      <c r="M44" s="276"/>
      <c r="N44" s="276"/>
      <c r="O44" s="276"/>
      <c r="P44" s="276"/>
      <c r="Q44" s="277"/>
      <c r="R44" s="66"/>
    </row>
    <row r="45" spans="1:18" ht="19.5" customHeight="1">
      <c r="A45" s="19"/>
      <c r="B45" s="283"/>
      <c r="C45" s="284"/>
      <c r="D45" s="65" t="s">
        <v>46</v>
      </c>
      <c r="E45" s="287" t="s">
        <v>66</v>
      </c>
      <c r="F45" s="287"/>
      <c r="G45" s="280"/>
      <c r="H45" s="280"/>
      <c r="I45" s="280"/>
      <c r="J45" s="280"/>
      <c r="K45" s="65" t="s">
        <v>46</v>
      </c>
      <c r="L45" s="287" t="s">
        <v>66</v>
      </c>
      <c r="M45" s="287"/>
      <c r="N45" s="280"/>
      <c r="O45" s="280"/>
      <c r="P45" s="280"/>
      <c r="Q45" s="275"/>
      <c r="R45" s="63"/>
    </row>
    <row r="46" spans="1:18" ht="30" customHeight="1">
      <c r="A46" s="20"/>
      <c r="B46" s="285"/>
      <c r="C46" s="286"/>
      <c r="D46" s="64" t="s">
        <v>48</v>
      </c>
      <c r="E46" s="287"/>
      <c r="F46" s="287"/>
      <c r="G46" s="280"/>
      <c r="H46" s="280"/>
      <c r="I46" s="280"/>
      <c r="J46" s="280"/>
      <c r="K46" s="64" t="s">
        <v>48</v>
      </c>
      <c r="L46" s="287"/>
      <c r="M46" s="287"/>
      <c r="N46" s="280"/>
      <c r="O46" s="280"/>
      <c r="P46" s="280"/>
      <c r="Q46" s="275"/>
      <c r="R46" s="62"/>
    </row>
    <row r="47" spans="2:18" ht="15" customHeight="1">
      <c r="B47" s="278" t="s">
        <v>68</v>
      </c>
      <c r="C47" s="278"/>
      <c r="D47" s="167">
        <v>0</v>
      </c>
      <c r="E47" s="262">
        <f>(-1)*D47+D48</f>
        <v>0.6</v>
      </c>
      <c r="F47" s="262" t="e">
        <f>100*D47/(((#REF!*(-1))+#REF!)/100)</f>
        <v>#REF!</v>
      </c>
      <c r="G47" s="69">
        <f>(D47)^2</f>
        <v>0</v>
      </c>
      <c r="H47" s="70" t="s">
        <v>47</v>
      </c>
      <c r="I47" s="69">
        <f>100*G47/E47</f>
        <v>0</v>
      </c>
      <c r="J47" s="70" t="s">
        <v>47</v>
      </c>
      <c r="K47" s="67">
        <v>0</v>
      </c>
      <c r="L47" s="262">
        <f>(-1)*K47+K48</f>
        <v>0.42</v>
      </c>
      <c r="M47" s="262" t="e">
        <f>100*K47/(((#REF!*(-1))+#REF!)/100)</f>
        <v>#REF!</v>
      </c>
      <c r="N47" s="69">
        <f>(K47)^2</f>
        <v>0</v>
      </c>
      <c r="O47" s="70" t="s">
        <v>47</v>
      </c>
      <c r="P47" s="69">
        <f>100*N47/L47</f>
        <v>0</v>
      </c>
      <c r="Q47" s="70" t="s">
        <v>47</v>
      </c>
      <c r="R47" s="18"/>
    </row>
    <row r="48" spans="2:19" ht="15" customHeight="1">
      <c r="B48" s="278"/>
      <c r="C48" s="278"/>
      <c r="D48" s="167">
        <v>0.6</v>
      </c>
      <c r="E48" s="262" t="e">
        <f>100*C48/(((#REF!*(-1))+#REF!)/100)</f>
        <v>#REF!</v>
      </c>
      <c r="F48" s="262" t="e">
        <f>100*D48/(((#REF!*(-1))+#REF!)/100)</f>
        <v>#REF!</v>
      </c>
      <c r="G48" s="70" t="s">
        <v>47</v>
      </c>
      <c r="H48" s="69">
        <f>(D48)^2</f>
        <v>0.36</v>
      </c>
      <c r="I48" s="69" t="s">
        <v>47</v>
      </c>
      <c r="J48" s="69">
        <f>100*H48/E47</f>
        <v>60</v>
      </c>
      <c r="K48" s="67">
        <v>0.42</v>
      </c>
      <c r="L48" s="262" t="e">
        <f>100*#REF!/(((#REF!*(-1))+#REF!)/100)</f>
        <v>#REF!</v>
      </c>
      <c r="M48" s="262" t="e">
        <f>100*K48/(((#REF!*(-1))+#REF!)/100)</f>
        <v>#REF!</v>
      </c>
      <c r="N48" s="70" t="s">
        <v>47</v>
      </c>
      <c r="O48" s="69">
        <f>(K48)^2</f>
        <v>0.17639999999999997</v>
      </c>
      <c r="P48" s="69" t="s">
        <v>47</v>
      </c>
      <c r="Q48" s="69">
        <f>100*O48/L47</f>
        <v>41.99999999999999</v>
      </c>
      <c r="R48" s="18"/>
      <c r="S48" s="139"/>
    </row>
    <row r="49" spans="2:18" ht="15" customHeight="1">
      <c r="B49" s="278" t="s">
        <v>69</v>
      </c>
      <c r="C49" s="278"/>
      <c r="D49" s="167">
        <v>-0.22</v>
      </c>
      <c r="E49" s="262">
        <f>(-1)*D49+D50</f>
        <v>0.77</v>
      </c>
      <c r="F49" s="262" t="e">
        <f>100*D50/(((#REF!*(-1))+#REF!)/100)</f>
        <v>#REF!</v>
      </c>
      <c r="G49" s="69">
        <f>(D49)^2</f>
        <v>0.0484</v>
      </c>
      <c r="H49" s="70" t="s">
        <v>47</v>
      </c>
      <c r="I49" s="69">
        <f>100*G49/E49</f>
        <v>6.285714285714286</v>
      </c>
      <c r="J49" s="69" t="s">
        <v>47</v>
      </c>
      <c r="K49" s="67">
        <v>0</v>
      </c>
      <c r="L49" s="262">
        <f>(-1)*K49+K50</f>
        <v>0.54</v>
      </c>
      <c r="M49" s="262" t="e">
        <f>100*K49/(((#REF!*(-1))+#REF!)/100)</f>
        <v>#REF!</v>
      </c>
      <c r="N49" s="69">
        <f>(K49)^2</f>
        <v>0</v>
      </c>
      <c r="O49" s="70" t="s">
        <v>47</v>
      </c>
      <c r="P49" s="69">
        <f>100*N49/L49</f>
        <v>0</v>
      </c>
      <c r="Q49" s="69" t="s">
        <v>47</v>
      </c>
      <c r="R49" s="18"/>
    </row>
    <row r="50" spans="2:18" ht="15" customHeight="1">
      <c r="B50" s="278"/>
      <c r="C50" s="278"/>
      <c r="D50" s="167">
        <v>0.55</v>
      </c>
      <c r="E50" s="262" t="e">
        <f>100*C50/(((#REF!*(-1))+#REF!)/100)</f>
        <v>#REF!</v>
      </c>
      <c r="F50" s="262" t="e">
        <f>100*#REF!/(((#REF!*(-1))+#REF!)/100)</f>
        <v>#REF!</v>
      </c>
      <c r="G50" s="70" t="s">
        <v>47</v>
      </c>
      <c r="H50" s="69">
        <f>(D50)^2</f>
        <v>0.30250000000000005</v>
      </c>
      <c r="I50" s="69" t="s">
        <v>47</v>
      </c>
      <c r="J50" s="69">
        <f>100*H50/E49</f>
        <v>39.28571428571429</v>
      </c>
      <c r="K50" s="68">
        <v>0.54</v>
      </c>
      <c r="L50" s="262" t="e">
        <f>100*#REF!/(((#REF!*(-1))+#REF!)/100)</f>
        <v>#REF!</v>
      </c>
      <c r="M50" s="262" t="e">
        <f>100*K50/(((#REF!*(-1))+#REF!)/100)</f>
        <v>#REF!</v>
      </c>
      <c r="N50" s="70" t="s">
        <v>47</v>
      </c>
      <c r="O50" s="69">
        <f>(K50)^2</f>
        <v>0.2916</v>
      </c>
      <c r="P50" s="69" t="s">
        <v>47</v>
      </c>
      <c r="Q50" s="69">
        <f>100*O50/L49</f>
        <v>54</v>
      </c>
      <c r="R50" s="18"/>
    </row>
    <row r="51" spans="2:18" ht="15" customHeight="1">
      <c r="B51" s="278" t="s">
        <v>70</v>
      </c>
      <c r="C51" s="278"/>
      <c r="D51" s="167">
        <v>-0.48</v>
      </c>
      <c r="E51" s="262">
        <f>(-1)*D51+D52</f>
        <v>0.98</v>
      </c>
      <c r="F51" s="262" t="e">
        <f>100*#REF!/(((#REF!*(-1))+#REF!)/100)</f>
        <v>#REF!</v>
      </c>
      <c r="G51" s="69">
        <f>(D51)^2</f>
        <v>0.2304</v>
      </c>
      <c r="H51" s="70" t="s">
        <v>47</v>
      </c>
      <c r="I51" s="69">
        <f>100*G51/E51</f>
        <v>23.510204081632654</v>
      </c>
      <c r="J51" s="69" t="s">
        <v>47</v>
      </c>
      <c r="K51" s="68">
        <v>-0.08</v>
      </c>
      <c r="L51" s="262">
        <f>(-1)*K51+K52</f>
        <v>0.6699999999999999</v>
      </c>
      <c r="M51" s="262" t="e">
        <f>100*K51/(((#REF!*(-1))+#REF!)/100)</f>
        <v>#REF!</v>
      </c>
      <c r="N51" s="69">
        <f>(K51)^2</f>
        <v>0.0064</v>
      </c>
      <c r="O51" s="70" t="s">
        <v>47</v>
      </c>
      <c r="P51" s="69">
        <f>100*N51/L51</f>
        <v>0.955223880597015</v>
      </c>
      <c r="Q51" s="69" t="s">
        <v>47</v>
      </c>
      <c r="R51" s="18"/>
    </row>
    <row r="52" spans="2:18" ht="15" customHeight="1">
      <c r="B52" s="278"/>
      <c r="C52" s="278"/>
      <c r="D52" s="167">
        <v>0.5</v>
      </c>
      <c r="E52" s="262" t="e">
        <f>100*C52/(((#REF!*(-1))+#REF!)/100)</f>
        <v>#REF!</v>
      </c>
      <c r="F52" s="262" t="e">
        <f>100*D53/(((#REF!*(-1))+#REF!)/100)</f>
        <v>#REF!</v>
      </c>
      <c r="G52" s="70" t="s">
        <v>47</v>
      </c>
      <c r="H52" s="69">
        <f>(D52)^2</f>
        <v>0.25</v>
      </c>
      <c r="I52" s="69" t="s">
        <v>47</v>
      </c>
      <c r="J52" s="69">
        <f>100*H52/E51</f>
        <v>25.510204081632654</v>
      </c>
      <c r="K52" s="68">
        <v>0.59</v>
      </c>
      <c r="L52" s="262" t="e">
        <f>100*#REF!/(((#REF!*(-1))+#REF!)/100)</f>
        <v>#REF!</v>
      </c>
      <c r="M52" s="262" t="e">
        <f>100*K52/(((#REF!*(-1))+#REF!)/100)</f>
        <v>#REF!</v>
      </c>
      <c r="N52" s="70" t="s">
        <v>47</v>
      </c>
      <c r="O52" s="69">
        <f>(K52)^2</f>
        <v>0.34809999999999997</v>
      </c>
      <c r="P52" s="69" t="s">
        <v>47</v>
      </c>
      <c r="Q52" s="69">
        <f>100*O52/L51</f>
        <v>51.95522388059701</v>
      </c>
      <c r="R52" s="18"/>
    </row>
    <row r="53" spans="2:18" ht="15" customHeight="1">
      <c r="B53" s="278" t="s">
        <v>71</v>
      </c>
      <c r="C53" s="278"/>
      <c r="D53" s="167">
        <v>-0.3</v>
      </c>
      <c r="E53" s="262">
        <f>(-1)*D53+D54</f>
        <v>0.8300000000000001</v>
      </c>
      <c r="F53" s="262" t="e">
        <f>100*#REF!/(((#REF!*(-1))+#REF!)/100)</f>
        <v>#REF!</v>
      </c>
      <c r="G53" s="69">
        <f>(D53)^2</f>
        <v>0.09</v>
      </c>
      <c r="H53" s="70" t="s">
        <v>47</v>
      </c>
      <c r="I53" s="69">
        <f>100*G53/E53</f>
        <v>10.843373493975903</v>
      </c>
      <c r="J53" s="69" t="s">
        <v>47</v>
      </c>
      <c r="K53" s="68">
        <v>-0.08</v>
      </c>
      <c r="L53" s="262">
        <f>(-1)*K53+K54</f>
        <v>0.61</v>
      </c>
      <c r="M53" s="262" t="e">
        <f>100*K53/(((#REF!*(-1))+#REF!)/100)</f>
        <v>#REF!</v>
      </c>
      <c r="N53" s="69">
        <f>(K53)^2</f>
        <v>0.0064</v>
      </c>
      <c r="O53" s="70" t="s">
        <v>47</v>
      </c>
      <c r="P53" s="69">
        <f>100*N53/L53</f>
        <v>1.0491803278688525</v>
      </c>
      <c r="Q53" s="69" t="s">
        <v>47</v>
      </c>
      <c r="R53" s="18"/>
    </row>
    <row r="54" spans="2:18" ht="15" customHeight="1">
      <c r="B54" s="278"/>
      <c r="C54" s="278"/>
      <c r="D54" s="167">
        <v>0.53</v>
      </c>
      <c r="E54" s="262" t="e">
        <f>100*C54/(((#REF!*(-1))+#REF!)/100)</f>
        <v>#REF!</v>
      </c>
      <c r="F54" s="262" t="e">
        <f>100*#REF!/(((#REF!*(-1))+#REF!)/100)</f>
        <v>#REF!</v>
      </c>
      <c r="G54" s="70" t="s">
        <v>47</v>
      </c>
      <c r="H54" s="70">
        <f>(D54)^2</f>
        <v>0.28090000000000004</v>
      </c>
      <c r="I54" s="69" t="s">
        <v>47</v>
      </c>
      <c r="J54" s="69">
        <f>100*H54/E53</f>
        <v>33.8433734939759</v>
      </c>
      <c r="K54" s="68">
        <v>0.53</v>
      </c>
      <c r="L54" s="262" t="e">
        <f>100*#REF!/(((#REF!*(-1))+#REF!)/100)</f>
        <v>#REF!</v>
      </c>
      <c r="M54" s="262" t="e">
        <f>100*K54/(((#REF!*(-1))+#REF!)/100)</f>
        <v>#REF!</v>
      </c>
      <c r="N54" s="70" t="s">
        <v>47</v>
      </c>
      <c r="O54" s="69">
        <f>(K54)^2</f>
        <v>0.28090000000000004</v>
      </c>
      <c r="P54" s="69" t="s">
        <v>47</v>
      </c>
      <c r="Q54" s="69">
        <f>100*O54/L53</f>
        <v>46.04918032786886</v>
      </c>
      <c r="R54" s="18"/>
    </row>
    <row r="55" spans="9:17" ht="15" customHeight="1">
      <c r="I55" s="279">
        <f>SUM(I47:I54)</f>
        <v>40.639291861322846</v>
      </c>
      <c r="J55" s="279">
        <f>SUM(J47:J54)</f>
        <v>158.63929186132285</v>
      </c>
      <c r="K55" s="46"/>
      <c r="L55" s="46"/>
      <c r="M55" s="46"/>
      <c r="N55" s="46"/>
      <c r="O55" s="46"/>
      <c r="P55" s="279">
        <f>SUM(P47:P54)</f>
        <v>2.0044042084658678</v>
      </c>
      <c r="Q55" s="279">
        <f>SUM(Q47:Q54)</f>
        <v>194.00440420846587</v>
      </c>
    </row>
    <row r="56" spans="9:17" ht="15" customHeight="1">
      <c r="I56" s="263"/>
      <c r="J56" s="263"/>
      <c r="K56" s="46"/>
      <c r="L56" s="46"/>
      <c r="M56" s="46"/>
      <c r="N56" s="46"/>
      <c r="O56" s="46"/>
      <c r="P56" s="263"/>
      <c r="Q56" s="263"/>
    </row>
    <row r="60" ht="15" customHeight="1">
      <c r="Q60" s="243" t="s">
        <v>129</v>
      </c>
    </row>
    <row r="61" ht="15" customHeight="1">
      <c r="Q61" s="243"/>
    </row>
    <row r="62" ht="15" customHeight="1">
      <c r="Q62" s="243"/>
    </row>
    <row r="63" ht="15" customHeight="1">
      <c r="Q63" s="22"/>
    </row>
    <row r="64" spans="1:26" ht="15" customHeight="1">
      <c r="A64" s="259" t="s">
        <v>255</v>
      </c>
      <c r="B64" s="241"/>
      <c r="C64" s="241"/>
      <c r="D64" s="241"/>
      <c r="E64" s="241"/>
      <c r="F64" s="241"/>
      <c r="G64" s="241"/>
      <c r="H64" s="22"/>
      <c r="I64" s="22"/>
      <c r="J64" s="22"/>
      <c r="K64" s="22"/>
      <c r="L64" s="22"/>
      <c r="M64" s="22"/>
      <c r="N64" s="22"/>
      <c r="O64" s="22"/>
      <c r="P64" s="22"/>
      <c r="R64" s="22"/>
      <c r="S64" s="22"/>
      <c r="T64" s="22"/>
      <c r="U64" s="22"/>
      <c r="V64" s="22"/>
      <c r="W64" s="22"/>
      <c r="X64" s="22"/>
      <c r="Y64" s="22"/>
      <c r="Z64" s="22"/>
    </row>
    <row r="69" ht="15" customHeight="1">
      <c r="Q69" s="19"/>
    </row>
    <row r="70" spans="1:18" ht="15" customHeight="1">
      <c r="A70" s="272" t="s">
        <v>73</v>
      </c>
      <c r="B70" s="272"/>
      <c r="C70" s="272"/>
      <c r="D70" s="272"/>
      <c r="E70" s="272"/>
      <c r="F70" s="272"/>
      <c r="G70" s="272"/>
      <c r="H70" s="272"/>
      <c r="I70" s="272"/>
      <c r="J70" s="273" t="s">
        <v>7</v>
      </c>
      <c r="K70" s="273"/>
      <c r="L70" s="19" t="s">
        <v>15</v>
      </c>
      <c r="M70" s="59">
        <v>20</v>
      </c>
      <c r="N70" s="59" t="s">
        <v>63</v>
      </c>
      <c r="O70" s="19"/>
      <c r="P70" s="19"/>
      <c r="R70" s="19"/>
    </row>
    <row r="72" spans="10:14" ht="15" customHeight="1">
      <c r="J72" s="274" t="s">
        <v>341</v>
      </c>
      <c r="K72" s="274"/>
      <c r="L72" s="19" t="s">
        <v>15</v>
      </c>
      <c r="M72" s="59">
        <f>M70*M70/4</f>
        <v>100</v>
      </c>
      <c r="N72" s="59" t="s">
        <v>63</v>
      </c>
    </row>
    <row r="74" spans="1:11" ht="19.5" customHeight="1">
      <c r="A74" s="19"/>
      <c r="B74" s="281" t="s">
        <v>74</v>
      </c>
      <c r="C74" s="282"/>
      <c r="D74" s="275" t="s">
        <v>77</v>
      </c>
      <c r="E74" s="276"/>
      <c r="F74" s="276"/>
      <c r="G74" s="276"/>
      <c r="H74" s="276"/>
      <c r="I74" s="276"/>
      <c r="J74" s="276"/>
      <c r="K74" s="66"/>
    </row>
    <row r="75" spans="1:11" ht="19.5" customHeight="1">
      <c r="A75" s="19"/>
      <c r="B75" s="283"/>
      <c r="C75" s="284"/>
      <c r="D75" s="65" t="s">
        <v>46</v>
      </c>
      <c r="E75" s="287" t="s">
        <v>66</v>
      </c>
      <c r="F75" s="287"/>
      <c r="G75" s="280"/>
      <c r="H75" s="280"/>
      <c r="I75" s="280"/>
      <c r="J75" s="280"/>
      <c r="K75" s="63"/>
    </row>
    <row r="76" spans="1:11" ht="30" customHeight="1">
      <c r="A76" s="20"/>
      <c r="B76" s="285"/>
      <c r="C76" s="286"/>
      <c r="D76" s="64" t="s">
        <v>48</v>
      </c>
      <c r="E76" s="287"/>
      <c r="F76" s="287"/>
      <c r="G76" s="280"/>
      <c r="H76" s="280"/>
      <c r="I76" s="280"/>
      <c r="J76" s="280"/>
      <c r="K76" s="62"/>
    </row>
    <row r="77" spans="2:11" ht="15" customHeight="1">
      <c r="B77" s="278" t="s">
        <v>68</v>
      </c>
      <c r="C77" s="278"/>
      <c r="D77" s="67">
        <v>0</v>
      </c>
      <c r="E77" s="262">
        <f>(-1)*D77+D78</f>
        <v>0.47</v>
      </c>
      <c r="F77" s="262" t="e">
        <f>100*D77/(((#REF!*(-1))+#REF!)/100)</f>
        <v>#REF!</v>
      </c>
      <c r="G77" s="69">
        <f>(D77)^2</f>
        <v>0</v>
      </c>
      <c r="H77" s="70" t="s">
        <v>47</v>
      </c>
      <c r="I77" s="69">
        <f>100*G77/E77</f>
        <v>0</v>
      </c>
      <c r="J77" s="70" t="s">
        <v>47</v>
      </c>
      <c r="K77" s="18"/>
    </row>
    <row r="78" spans="2:11" ht="15" customHeight="1">
      <c r="B78" s="278"/>
      <c r="C78" s="278"/>
      <c r="D78" s="68">
        <v>0.47</v>
      </c>
      <c r="E78" s="262" t="e">
        <f>100*C78/(((#REF!*(-1))+#REF!)/100)</f>
        <v>#REF!</v>
      </c>
      <c r="F78" s="262" t="e">
        <f>100*D78/(((#REF!*(-1))+#REF!)/100)</f>
        <v>#REF!</v>
      </c>
      <c r="G78" s="70" t="s">
        <v>47</v>
      </c>
      <c r="H78" s="69">
        <f>(D78)^2</f>
        <v>0.22089999999999999</v>
      </c>
      <c r="I78" s="69" t="s">
        <v>47</v>
      </c>
      <c r="J78" s="69">
        <f>100*H78/E77</f>
        <v>47</v>
      </c>
      <c r="K78" s="18"/>
    </row>
    <row r="79" spans="2:11" ht="15" customHeight="1">
      <c r="B79" s="278" t="s">
        <v>69</v>
      </c>
      <c r="C79" s="278"/>
      <c r="D79" s="67">
        <v>0</v>
      </c>
      <c r="E79" s="262">
        <f>(-1)*D79+D80</f>
        <v>0.4</v>
      </c>
      <c r="F79" s="262" t="e">
        <f>100*D79/(((#REF!*(-1))+#REF!)/100)</f>
        <v>#REF!</v>
      </c>
      <c r="G79" s="69">
        <f>(D79)^2</f>
        <v>0</v>
      </c>
      <c r="H79" s="70" t="s">
        <v>47</v>
      </c>
      <c r="I79" s="69">
        <f>100*G79/E79</f>
        <v>0</v>
      </c>
      <c r="J79" s="69" t="s">
        <v>47</v>
      </c>
      <c r="K79" s="18"/>
    </row>
    <row r="80" spans="2:11" ht="15" customHeight="1">
      <c r="B80" s="278"/>
      <c r="C80" s="278"/>
      <c r="D80" s="67">
        <v>0.4</v>
      </c>
      <c r="E80" s="262" t="e">
        <f>100*C80/(((#REF!*(-1))+#REF!)/100)</f>
        <v>#REF!</v>
      </c>
      <c r="F80" s="262" t="e">
        <f>100*D80/(((#REF!*(-1))+#REF!)/100)</f>
        <v>#REF!</v>
      </c>
      <c r="G80" s="70" t="s">
        <v>47</v>
      </c>
      <c r="H80" s="69">
        <f>(D80)^2</f>
        <v>0.16000000000000003</v>
      </c>
      <c r="I80" s="69" t="s">
        <v>47</v>
      </c>
      <c r="J80" s="69">
        <f>100*H80/E79</f>
        <v>40.00000000000001</v>
      </c>
      <c r="K80" s="18"/>
    </row>
    <row r="81" spans="2:11" ht="15" customHeight="1">
      <c r="B81" s="278" t="s">
        <v>70</v>
      </c>
      <c r="C81" s="278"/>
      <c r="D81" s="68">
        <v>-0.08</v>
      </c>
      <c r="E81" s="262">
        <f>(-1)*D81+D82</f>
        <v>0.37</v>
      </c>
      <c r="F81" s="262" t="e">
        <f>100*D81/(((#REF!*(-1))+#REF!)/100)</f>
        <v>#REF!</v>
      </c>
      <c r="G81" s="69">
        <f>(D81)^2</f>
        <v>0.0064</v>
      </c>
      <c r="H81" s="70" t="s">
        <v>47</v>
      </c>
      <c r="I81" s="69">
        <f>100*G81/E81</f>
        <v>1.7297297297297298</v>
      </c>
      <c r="J81" s="69" t="s">
        <v>47</v>
      </c>
      <c r="K81" s="18"/>
    </row>
    <row r="82" spans="2:11" ht="15" customHeight="1">
      <c r="B82" s="278"/>
      <c r="C82" s="278"/>
      <c r="D82" s="67">
        <v>0.29</v>
      </c>
      <c r="E82" s="262" t="e">
        <f>100*C82/(((#REF!*(-1))+#REF!)/100)</f>
        <v>#REF!</v>
      </c>
      <c r="F82" s="262" t="e">
        <f>100*D82/(((#REF!*(-1))+#REF!)/100)</f>
        <v>#REF!</v>
      </c>
      <c r="G82" s="70" t="s">
        <v>47</v>
      </c>
      <c r="H82" s="69">
        <f>(D82)^2</f>
        <v>0.0841</v>
      </c>
      <c r="I82" s="69" t="s">
        <v>47</v>
      </c>
      <c r="J82" s="69">
        <f>100*H82/E81</f>
        <v>22.72972972972973</v>
      </c>
      <c r="K82" s="18"/>
    </row>
    <row r="83" spans="2:11" ht="15" customHeight="1">
      <c r="B83" s="278" t="s">
        <v>71</v>
      </c>
      <c r="C83" s="278"/>
      <c r="D83" s="68">
        <v>-0.08</v>
      </c>
      <c r="E83" s="262">
        <f>(-1)*D83+D84</f>
        <v>0.22000000000000003</v>
      </c>
      <c r="F83" s="262" t="e">
        <f>100*D83/(((#REF!*(-1))+#REF!)/100)</f>
        <v>#REF!</v>
      </c>
      <c r="G83" s="69">
        <f>(D83)^2</f>
        <v>0.0064</v>
      </c>
      <c r="H83" s="70" t="s">
        <v>47</v>
      </c>
      <c r="I83" s="69">
        <f>100*G83/E83</f>
        <v>2.9090909090909087</v>
      </c>
      <c r="J83" s="69" t="s">
        <v>47</v>
      </c>
      <c r="K83" s="18"/>
    </row>
    <row r="84" spans="2:11" ht="15" customHeight="1">
      <c r="B84" s="278"/>
      <c r="C84" s="278"/>
      <c r="D84" s="67">
        <v>0.14</v>
      </c>
      <c r="E84" s="262" t="e">
        <f>100*C84/(((#REF!*(-1))+#REF!)/100)</f>
        <v>#REF!</v>
      </c>
      <c r="F84" s="262" t="e">
        <f>100*D84/(((#REF!*(-1))+#REF!)/100)</f>
        <v>#REF!</v>
      </c>
      <c r="G84" s="70" t="s">
        <v>47</v>
      </c>
      <c r="H84" s="70">
        <f>(D84)^2</f>
        <v>0.019600000000000003</v>
      </c>
      <c r="I84" s="69" t="s">
        <v>47</v>
      </c>
      <c r="J84" s="69">
        <f>100*H84/E83</f>
        <v>8.909090909090908</v>
      </c>
      <c r="K84" s="18"/>
    </row>
    <row r="85" spans="7:21" ht="15" customHeight="1">
      <c r="G85" s="60"/>
      <c r="I85" s="279">
        <f>SUM(I77:I84)</f>
        <v>4.638820638820638</v>
      </c>
      <c r="J85" s="279">
        <f>SUM(J77:J84)</f>
        <v>118.63882063882063</v>
      </c>
      <c r="S85" s="30"/>
      <c r="T85" s="22"/>
      <c r="U85" s="22"/>
    </row>
    <row r="86" spans="7:21" ht="15" customHeight="1">
      <c r="G86" s="31"/>
      <c r="I86" s="263"/>
      <c r="J86" s="263"/>
      <c r="S86" s="30"/>
      <c r="T86" s="22"/>
      <c r="U86" s="22"/>
    </row>
    <row r="87" spans="19:21" ht="15" customHeight="1">
      <c r="S87" s="30"/>
      <c r="T87" s="22"/>
      <c r="U87" s="22"/>
    </row>
    <row r="88" spans="4:21" ht="15" customHeight="1">
      <c r="D88" s="252" t="s">
        <v>67</v>
      </c>
      <c r="E88" s="252"/>
      <c r="F88" s="252" t="s">
        <v>130</v>
      </c>
      <c r="G88" s="252"/>
      <c r="H88" s="252" t="s">
        <v>131</v>
      </c>
      <c r="I88" s="252"/>
      <c r="J88" s="252" t="s">
        <v>132</v>
      </c>
      <c r="K88" s="252"/>
      <c r="L88" s="252" t="s">
        <v>77</v>
      </c>
      <c r="M88" s="252"/>
      <c r="N88" s="252" t="s">
        <v>133</v>
      </c>
      <c r="O88" s="252"/>
      <c r="S88" s="30"/>
      <c r="T88" s="22"/>
      <c r="U88" s="22"/>
    </row>
    <row r="89" spans="19:21" ht="15" customHeight="1">
      <c r="S89" s="30"/>
      <c r="T89" s="22"/>
      <c r="U89" s="22"/>
    </row>
    <row r="90" spans="1:16" ht="15" customHeight="1">
      <c r="A90" s="74" t="s">
        <v>14</v>
      </c>
      <c r="B90" s="75" t="s">
        <v>54</v>
      </c>
      <c r="C90" s="1" t="s">
        <v>15</v>
      </c>
      <c r="D90" s="290">
        <f>I25</f>
        <v>454.4083333333333</v>
      </c>
      <c r="E90" s="290"/>
      <c r="F90" s="290">
        <f>P25</f>
        <v>299.11456547711805</v>
      </c>
      <c r="G90" s="290"/>
      <c r="H90" s="290">
        <f>I55</f>
        <v>40.639291861322846</v>
      </c>
      <c r="I90" s="290"/>
      <c r="J90" s="290">
        <f>P55</f>
        <v>2.0044042084658678</v>
      </c>
      <c r="K90" s="290"/>
      <c r="L90" s="290">
        <f>I85</f>
        <v>4.638820638820638</v>
      </c>
      <c r="M90" s="290"/>
      <c r="N90" s="291">
        <f>SUM(D90:M90)</f>
        <v>800.8054155190607</v>
      </c>
      <c r="O90" s="292"/>
      <c r="P90" s="1" t="s">
        <v>120</v>
      </c>
    </row>
    <row r="91" spans="1:17" ht="15" customHeight="1">
      <c r="A91" s="74" t="s">
        <v>0</v>
      </c>
      <c r="B91" s="75"/>
      <c r="D91" s="15"/>
      <c r="E91" s="15"/>
      <c r="F91" s="15"/>
      <c r="G91" s="15"/>
      <c r="H91" s="15"/>
      <c r="I91" s="15"/>
      <c r="J91" s="15"/>
      <c r="K91" s="15"/>
      <c r="L91" s="15"/>
      <c r="M91" s="15"/>
      <c r="Q91" s="243" t="s">
        <v>226</v>
      </c>
    </row>
    <row r="92" spans="1:17" ht="15" customHeight="1">
      <c r="A92" s="74" t="s">
        <v>14</v>
      </c>
      <c r="B92" s="75" t="s">
        <v>55</v>
      </c>
      <c r="C92" s="1" t="s">
        <v>15</v>
      </c>
      <c r="D92" s="290">
        <f>J25</f>
        <v>9.408333333333333</v>
      </c>
      <c r="E92" s="290"/>
      <c r="F92" s="290">
        <f>Q25</f>
        <v>23.114565477118077</v>
      </c>
      <c r="G92" s="290"/>
      <c r="H92" s="290">
        <f>J55</f>
        <v>158.63929186132285</v>
      </c>
      <c r="I92" s="290"/>
      <c r="J92" s="290">
        <f>Q55</f>
        <v>194.00440420846587</v>
      </c>
      <c r="K92" s="290"/>
      <c r="L92" s="290">
        <f>J85</f>
        <v>118.63882063882063</v>
      </c>
      <c r="M92" s="290"/>
      <c r="N92" s="291">
        <f>SUM(D92:M92)</f>
        <v>503.8054155190608</v>
      </c>
      <c r="O92" s="292"/>
      <c r="P92" s="1" t="s">
        <v>120</v>
      </c>
      <c r="Q92" s="243"/>
    </row>
    <row r="93" ht="15" customHeight="1">
      <c r="Q93" s="243"/>
    </row>
  </sheetData>
  <sheetProtection/>
  <mergeCells count="108">
    <mergeCell ref="A2:G2"/>
    <mergeCell ref="N90:O90"/>
    <mergeCell ref="N92:O92"/>
    <mergeCell ref="Q29:Q31"/>
    <mergeCell ref="Q60:Q62"/>
    <mergeCell ref="Q91:Q93"/>
    <mergeCell ref="D90:E90"/>
    <mergeCell ref="F90:G90"/>
    <mergeCell ref="H90:I90"/>
    <mergeCell ref="J90:K90"/>
    <mergeCell ref="L90:M90"/>
    <mergeCell ref="D92:E92"/>
    <mergeCell ref="F92:G92"/>
    <mergeCell ref="H92:I92"/>
    <mergeCell ref="J92:K92"/>
    <mergeCell ref="L92:M92"/>
    <mergeCell ref="K14:Q14"/>
    <mergeCell ref="L21:M22"/>
    <mergeCell ref="L23:M24"/>
    <mergeCell ref="B21:C22"/>
    <mergeCell ref="B23:C24"/>
    <mergeCell ref="E15:F16"/>
    <mergeCell ref="G15:G16"/>
    <mergeCell ref="H15:H16"/>
    <mergeCell ref="L15:M16"/>
    <mergeCell ref="D14:J14"/>
    <mergeCell ref="B14:C16"/>
    <mergeCell ref="H45:H46"/>
    <mergeCell ref="E21:F22"/>
    <mergeCell ref="E23:F24"/>
    <mergeCell ref="B17:C18"/>
    <mergeCell ref="B19:C20"/>
    <mergeCell ref="G45:G46"/>
    <mergeCell ref="N15:N16"/>
    <mergeCell ref="O15:O16"/>
    <mergeCell ref="P15:P16"/>
    <mergeCell ref="E17:F18"/>
    <mergeCell ref="E19:F20"/>
    <mergeCell ref="I15:I16"/>
    <mergeCell ref="L17:M18"/>
    <mergeCell ref="L19:M20"/>
    <mergeCell ref="J15:J16"/>
    <mergeCell ref="N45:N46"/>
    <mergeCell ref="O45:O46"/>
    <mergeCell ref="P45:P46"/>
    <mergeCell ref="Q15:Q16"/>
    <mergeCell ref="A40:I40"/>
    <mergeCell ref="J40:K40"/>
    <mergeCell ref="J42:K42"/>
    <mergeCell ref="B44:C46"/>
    <mergeCell ref="D44:J44"/>
    <mergeCell ref="E45:F46"/>
    <mergeCell ref="Q45:Q46"/>
    <mergeCell ref="B47:C48"/>
    <mergeCell ref="E47:F48"/>
    <mergeCell ref="L47:M48"/>
    <mergeCell ref="B49:C50"/>
    <mergeCell ref="E49:F50"/>
    <mergeCell ref="L49:M50"/>
    <mergeCell ref="I45:I46"/>
    <mergeCell ref="J45:J46"/>
    <mergeCell ref="L45:M46"/>
    <mergeCell ref="I85:I86"/>
    <mergeCell ref="J85:J86"/>
    <mergeCell ref="A70:I70"/>
    <mergeCell ref="J70:K70"/>
    <mergeCell ref="J72:K72"/>
    <mergeCell ref="B74:C76"/>
    <mergeCell ref="D74:J74"/>
    <mergeCell ref="E75:F76"/>
    <mergeCell ref="G75:G76"/>
    <mergeCell ref="H75:H76"/>
    <mergeCell ref="B79:C80"/>
    <mergeCell ref="E79:F80"/>
    <mergeCell ref="P25:P26"/>
    <mergeCell ref="Q25:Q26"/>
    <mergeCell ref="P55:P56"/>
    <mergeCell ref="Q55:Q56"/>
    <mergeCell ref="J75:J76"/>
    <mergeCell ref="I75:I76"/>
    <mergeCell ref="B51:C52"/>
    <mergeCell ref="E51:F52"/>
    <mergeCell ref="B81:C82"/>
    <mergeCell ref="E81:F82"/>
    <mergeCell ref="B83:C84"/>
    <mergeCell ref="E83:F84"/>
    <mergeCell ref="I25:I26"/>
    <mergeCell ref="J25:J26"/>
    <mergeCell ref="I55:I56"/>
    <mergeCell ref="J55:J56"/>
    <mergeCell ref="B77:C78"/>
    <mergeCell ref="E77:F78"/>
    <mergeCell ref="D88:E88"/>
    <mergeCell ref="F88:G88"/>
    <mergeCell ref="H88:I88"/>
    <mergeCell ref="J88:K88"/>
    <mergeCell ref="L88:M88"/>
    <mergeCell ref="N88:O88"/>
    <mergeCell ref="A9:I9"/>
    <mergeCell ref="J9:K9"/>
    <mergeCell ref="J11:K11"/>
    <mergeCell ref="K44:Q44"/>
    <mergeCell ref="A33:G33"/>
    <mergeCell ref="A64:G64"/>
    <mergeCell ref="L51:M52"/>
    <mergeCell ref="B53:C54"/>
    <mergeCell ref="E53:F54"/>
    <mergeCell ref="L53:M54"/>
  </mergeCells>
  <printOptions/>
  <pageMargins left="0.25" right="0.25" top="0.75" bottom="0.75" header="0.3" footer="0.3"/>
  <pageSetup horizontalDpi="600" verticalDpi="600" orientation="landscape" paperSize="9" r:id="rId28"/>
  <legacyDrawing r:id="rId27"/>
  <oleObjects>
    <oleObject progId="Equation.3" shapeId="2280207" r:id="rId1"/>
    <oleObject progId="Equation.3" shapeId="2280208" r:id="rId2"/>
    <oleObject progId="Equation.3" shapeId="2297552" r:id="rId3"/>
    <oleObject progId="Equation.3" shapeId="2301194" r:id="rId4"/>
    <oleObject progId="Equation.3" shapeId="2304540" r:id="rId5"/>
    <oleObject progId="Equation.3" shapeId="806216" r:id="rId6"/>
    <oleObject progId="Equation.3" shapeId="820768" r:id="rId7"/>
    <oleObject progId="Equation.3" shapeId="821062" r:id="rId8"/>
    <oleObject progId="Equation.3" shapeId="821368" r:id="rId9"/>
    <oleObject progId="Equation.3" shapeId="821625" r:id="rId10"/>
    <oleObject progId="Equation.3" shapeId="832272" r:id="rId11"/>
    <oleObject progId="Equation.3" shapeId="834021" r:id="rId12"/>
    <oleObject progId="Equation.3" shapeId="837511" r:id="rId13"/>
    <oleObject progId="Equation.3" shapeId="837848" r:id="rId14"/>
    <oleObject progId="Equation.3" shapeId="838204" r:id="rId15"/>
    <oleObject progId="Equation.3" shapeId="838509" r:id="rId16"/>
    <oleObject progId="Equation.3" shapeId="839568" r:id="rId17"/>
    <oleObject progId="Equation.3" shapeId="839894" r:id="rId18"/>
    <oleObject progId="Equation.3" shapeId="840153" r:id="rId19"/>
    <oleObject progId="Equation.3" shapeId="840467" r:id="rId20"/>
    <oleObject progId="Equation.3" shapeId="847360" r:id="rId21"/>
    <oleObject progId="Equation.3" shapeId="847657" r:id="rId22"/>
    <oleObject progId="Equation.3" shapeId="847871" r:id="rId23"/>
    <oleObject progId="Equation.3" shapeId="848050" r:id="rId24"/>
    <oleObject progId="Equation.3" shapeId="1028084" r:id="rId25"/>
    <oleObject progId="Equation.3" shapeId="1028695" r:id="rId26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AG93"/>
  <sheetViews>
    <sheetView zoomScale="70" zoomScaleNormal="70" zoomScalePageLayoutView="0" workbookViewId="0" topLeftCell="A1">
      <selection activeCell="S31" sqref="S31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0" width="9.7109375" style="1" bestFit="1" customWidth="1"/>
    <col min="11" max="12" width="8.140625" style="1" bestFit="1" customWidth="1"/>
    <col min="13" max="13" width="5.7109375" style="1" bestFit="1" customWidth="1"/>
    <col min="14" max="14" width="6.7109375" style="1" customWidth="1"/>
    <col min="15" max="15" width="8.421875" style="1" bestFit="1" customWidth="1"/>
    <col min="16" max="16" width="9.8515625" style="1" bestFit="1" customWidth="1"/>
    <col min="17" max="17" width="9.7109375" style="1" bestFit="1" customWidth="1"/>
    <col min="18" max="18" width="8.421875" style="1" bestFit="1" customWidth="1"/>
    <col min="19" max="20" width="6.7109375" style="1" customWidth="1"/>
    <col min="21" max="21" width="7.140625" style="1" bestFit="1" customWidth="1"/>
    <col min="22" max="16384" width="6.7109375" style="1" customWidth="1"/>
  </cols>
  <sheetData>
    <row r="2" spans="1:26" ht="15" customHeight="1">
      <c r="A2" s="259" t="s">
        <v>255</v>
      </c>
      <c r="B2" s="241"/>
      <c r="C2" s="241"/>
      <c r="D2" s="241"/>
      <c r="E2" s="241"/>
      <c r="F2" s="241"/>
      <c r="G2" s="24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15" ht="15" customHeight="1">
      <c r="A3" s="22"/>
      <c r="B3" s="22"/>
      <c r="C3" s="22"/>
      <c r="D3" s="22"/>
      <c r="E3" s="22"/>
      <c r="F3" s="22"/>
      <c r="G3" s="30"/>
      <c r="H3" s="22"/>
      <c r="I3" s="22"/>
      <c r="J3" s="22"/>
      <c r="K3" s="22"/>
      <c r="L3" s="22"/>
      <c r="M3" s="22"/>
      <c r="N3" s="22"/>
      <c r="O3" s="22"/>
    </row>
    <row r="4" ht="15" customHeight="1">
      <c r="G4" s="8"/>
    </row>
    <row r="5" spans="4:7" ht="15" customHeight="1">
      <c r="D5"/>
      <c r="G5" s="8"/>
    </row>
    <row r="6" ht="15" customHeight="1">
      <c r="G6" s="8"/>
    </row>
    <row r="7" ht="15" customHeight="1">
      <c r="G7" s="8"/>
    </row>
    <row r="9" spans="1:18" ht="15" customHeight="1">
      <c r="A9" s="272" t="s">
        <v>73</v>
      </c>
      <c r="B9" s="272"/>
      <c r="C9" s="272"/>
      <c r="D9" s="272"/>
      <c r="E9" s="272"/>
      <c r="F9" s="272"/>
      <c r="G9" s="272"/>
      <c r="H9" s="272"/>
      <c r="I9" s="272"/>
      <c r="J9" s="273" t="s">
        <v>7</v>
      </c>
      <c r="K9" s="273"/>
      <c r="L9" s="19" t="s">
        <v>15</v>
      </c>
      <c r="M9" s="59">
        <v>20</v>
      </c>
      <c r="N9" s="59" t="s">
        <v>63</v>
      </c>
      <c r="O9" s="19"/>
      <c r="P9" s="19"/>
      <c r="Q9" s="19"/>
      <c r="R9" s="19"/>
    </row>
    <row r="11" spans="10:14" ht="15" customHeight="1">
      <c r="J11" s="274" t="s">
        <v>341</v>
      </c>
      <c r="K11" s="274"/>
      <c r="L11" s="19" t="s">
        <v>15</v>
      </c>
      <c r="M11" s="59">
        <f>M9*M9/4</f>
        <v>100</v>
      </c>
      <c r="N11" s="59" t="s">
        <v>63</v>
      </c>
    </row>
    <row r="14" spans="2:18" s="19" customFormat="1" ht="19.5" customHeight="1">
      <c r="B14" s="281" t="s">
        <v>74</v>
      </c>
      <c r="C14" s="282"/>
      <c r="D14" s="275" t="s">
        <v>67</v>
      </c>
      <c r="E14" s="276"/>
      <c r="F14" s="276"/>
      <c r="G14" s="276"/>
      <c r="H14" s="276"/>
      <c r="I14" s="276"/>
      <c r="J14" s="276"/>
      <c r="K14" s="275" t="s">
        <v>72</v>
      </c>
      <c r="L14" s="276"/>
      <c r="M14" s="276"/>
      <c r="N14" s="276"/>
      <c r="O14" s="276"/>
      <c r="P14" s="276"/>
      <c r="Q14" s="277"/>
      <c r="R14" s="66"/>
    </row>
    <row r="15" spans="2:18" s="19" customFormat="1" ht="19.5" customHeight="1">
      <c r="B15" s="283"/>
      <c r="C15" s="284"/>
      <c r="D15" s="65" t="s">
        <v>46</v>
      </c>
      <c r="E15" s="287" t="s">
        <v>66</v>
      </c>
      <c r="F15" s="287"/>
      <c r="G15" s="280"/>
      <c r="H15" s="280"/>
      <c r="I15" s="280"/>
      <c r="J15" s="280"/>
      <c r="K15" s="65" t="s">
        <v>46</v>
      </c>
      <c r="L15" s="287" t="s">
        <v>66</v>
      </c>
      <c r="M15" s="287"/>
      <c r="N15" s="280"/>
      <c r="O15" s="280"/>
      <c r="P15" s="280"/>
      <c r="Q15" s="275"/>
      <c r="R15" s="63"/>
    </row>
    <row r="16" spans="2:20" s="20" customFormat="1" ht="30" customHeight="1">
      <c r="B16" s="285"/>
      <c r="C16" s="286"/>
      <c r="D16" s="64" t="s">
        <v>48</v>
      </c>
      <c r="E16" s="287"/>
      <c r="F16" s="287"/>
      <c r="G16" s="280"/>
      <c r="H16" s="280"/>
      <c r="I16" s="280"/>
      <c r="J16" s="280"/>
      <c r="K16" s="64" t="s">
        <v>48</v>
      </c>
      <c r="L16" s="287"/>
      <c r="M16" s="287"/>
      <c r="N16" s="280"/>
      <c r="O16" s="280"/>
      <c r="P16" s="280"/>
      <c r="Q16" s="275"/>
      <c r="R16" s="62"/>
      <c r="T16" s="19"/>
    </row>
    <row r="17" spans="2:20" ht="15" customHeight="1">
      <c r="B17" s="278" t="s">
        <v>68</v>
      </c>
      <c r="C17" s="278"/>
      <c r="D17" s="67"/>
      <c r="E17" s="288"/>
      <c r="F17" s="289"/>
      <c r="G17" s="69"/>
      <c r="H17" s="70"/>
      <c r="I17" s="69"/>
      <c r="J17" s="70"/>
      <c r="K17" s="68"/>
      <c r="L17" s="262"/>
      <c r="M17" s="262"/>
      <c r="N17" s="69"/>
      <c r="O17" s="70"/>
      <c r="P17" s="69"/>
      <c r="Q17" s="70"/>
      <c r="R17" s="18"/>
      <c r="T17" s="20"/>
    </row>
    <row r="18" spans="2:18" ht="15" customHeight="1">
      <c r="B18" s="278"/>
      <c r="C18" s="278"/>
      <c r="D18" s="68"/>
      <c r="E18" s="288"/>
      <c r="F18" s="289"/>
      <c r="G18" s="70"/>
      <c r="H18" s="70"/>
      <c r="I18" s="69"/>
      <c r="J18" s="69"/>
      <c r="K18" s="68"/>
      <c r="L18" s="262"/>
      <c r="M18" s="262"/>
      <c r="N18" s="70"/>
      <c r="O18" s="70"/>
      <c r="P18" s="69"/>
      <c r="Q18" s="69"/>
      <c r="R18" s="18"/>
    </row>
    <row r="19" spans="2:18" ht="15" customHeight="1">
      <c r="B19" s="278" t="s">
        <v>69</v>
      </c>
      <c r="C19" s="278"/>
      <c r="D19" s="67"/>
      <c r="E19" s="262"/>
      <c r="F19" s="262"/>
      <c r="G19" s="69"/>
      <c r="H19" s="70"/>
      <c r="I19" s="69"/>
      <c r="J19" s="69"/>
      <c r="K19" s="67"/>
      <c r="L19" s="262"/>
      <c r="M19" s="262"/>
      <c r="N19" s="69"/>
      <c r="O19" s="70"/>
      <c r="P19" s="69"/>
      <c r="Q19" s="69"/>
      <c r="R19" s="18"/>
    </row>
    <row r="20" spans="2:18" ht="15" customHeight="1">
      <c r="B20" s="278"/>
      <c r="C20" s="278"/>
      <c r="D20" s="67"/>
      <c r="E20" s="262"/>
      <c r="F20" s="262"/>
      <c r="G20" s="70"/>
      <c r="H20" s="69"/>
      <c r="I20" s="69"/>
      <c r="J20" s="69"/>
      <c r="K20" s="68"/>
      <c r="L20" s="262"/>
      <c r="M20" s="262"/>
      <c r="N20" s="70"/>
      <c r="O20" s="70"/>
      <c r="P20" s="69"/>
      <c r="Q20" s="69"/>
      <c r="R20" s="18"/>
    </row>
    <row r="21" spans="2:18" ht="15" customHeight="1">
      <c r="B21" s="278" t="s">
        <v>70</v>
      </c>
      <c r="C21" s="278"/>
      <c r="D21" s="67"/>
      <c r="E21" s="262"/>
      <c r="F21" s="262"/>
      <c r="G21" s="69"/>
      <c r="H21" s="70"/>
      <c r="I21" s="69"/>
      <c r="J21" s="69"/>
      <c r="K21" s="68"/>
      <c r="L21" s="262"/>
      <c r="M21" s="262"/>
      <c r="N21" s="69"/>
      <c r="O21" s="70"/>
      <c r="P21" s="69"/>
      <c r="Q21" s="69"/>
      <c r="R21" s="18"/>
    </row>
    <row r="22" spans="2:18" ht="15" customHeight="1">
      <c r="B22" s="278"/>
      <c r="C22" s="278"/>
      <c r="D22" s="68"/>
      <c r="E22" s="262"/>
      <c r="F22" s="262"/>
      <c r="G22" s="70"/>
      <c r="H22" s="70"/>
      <c r="I22" s="69"/>
      <c r="J22" s="69"/>
      <c r="K22" s="67"/>
      <c r="L22" s="262"/>
      <c r="M22" s="262"/>
      <c r="N22" s="70"/>
      <c r="O22" s="69"/>
      <c r="P22" s="69"/>
      <c r="Q22" s="69"/>
      <c r="R22" s="18"/>
    </row>
    <row r="23" spans="2:18" ht="15" customHeight="1">
      <c r="B23" s="278" t="s">
        <v>71</v>
      </c>
      <c r="C23" s="278"/>
      <c r="D23" s="67"/>
      <c r="E23" s="262"/>
      <c r="F23" s="262"/>
      <c r="G23" s="69"/>
      <c r="H23" s="70"/>
      <c r="I23" s="69"/>
      <c r="J23" s="69"/>
      <c r="K23" s="68"/>
      <c r="L23" s="262"/>
      <c r="M23" s="262"/>
      <c r="N23" s="69"/>
      <c r="O23" s="70"/>
      <c r="P23" s="69"/>
      <c r="Q23" s="69"/>
      <c r="R23" s="18"/>
    </row>
    <row r="24" spans="2:18" ht="15" customHeight="1">
      <c r="B24" s="278"/>
      <c r="C24" s="278"/>
      <c r="D24" s="68"/>
      <c r="E24" s="262"/>
      <c r="F24" s="262"/>
      <c r="G24" s="70"/>
      <c r="H24" s="70"/>
      <c r="I24" s="69"/>
      <c r="J24" s="69"/>
      <c r="K24" s="68"/>
      <c r="L24" s="262"/>
      <c r="M24" s="262"/>
      <c r="N24" s="70"/>
      <c r="O24" s="70"/>
      <c r="P24" s="69"/>
      <c r="Q24" s="69"/>
      <c r="R24" s="18"/>
    </row>
    <row r="25" spans="3:33" ht="15" customHeight="1">
      <c r="C25" s="22"/>
      <c r="D25" s="30"/>
      <c r="E25" s="30"/>
      <c r="F25" s="30"/>
      <c r="G25" s="30"/>
      <c r="H25" s="30"/>
      <c r="I25" s="279"/>
      <c r="J25" s="279"/>
      <c r="K25" s="58"/>
      <c r="L25" s="58"/>
      <c r="M25" s="58"/>
      <c r="N25" s="58"/>
      <c r="O25" s="58"/>
      <c r="P25" s="279"/>
      <c r="Q25" s="279"/>
      <c r="R25" s="30"/>
      <c r="S25" s="30"/>
      <c r="U25" s="30"/>
      <c r="V25" s="30"/>
      <c r="W25" s="30"/>
      <c r="X25" s="30"/>
      <c r="Y25" s="30"/>
      <c r="Z25" s="30"/>
      <c r="AA25" s="30"/>
      <c r="AB25" s="30"/>
      <c r="AC25" s="22"/>
      <c r="AD25" s="22"/>
      <c r="AE25" s="22"/>
      <c r="AF25" s="22"/>
      <c r="AG25" s="22"/>
    </row>
    <row r="26" spans="3:33" ht="15" customHeight="1">
      <c r="C26" s="22"/>
      <c r="D26" s="30"/>
      <c r="E26" s="30"/>
      <c r="F26" s="30"/>
      <c r="G26" s="30"/>
      <c r="H26" s="30"/>
      <c r="I26" s="263"/>
      <c r="J26" s="263"/>
      <c r="K26" s="58"/>
      <c r="L26" s="58"/>
      <c r="M26" s="58"/>
      <c r="N26" s="58"/>
      <c r="O26" s="58"/>
      <c r="P26" s="263"/>
      <c r="Q26" s="26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22"/>
      <c r="AD26" s="22"/>
      <c r="AE26" s="22"/>
      <c r="AF26" s="22"/>
      <c r="AG26" s="22"/>
    </row>
    <row r="27" spans="3:33" ht="15" customHeight="1"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22"/>
      <c r="AD27" s="22"/>
      <c r="AE27" s="22"/>
      <c r="AF27" s="22"/>
      <c r="AG27" s="22"/>
    </row>
    <row r="28" spans="3:33" ht="15" customHeight="1">
      <c r="C28" s="2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22"/>
      <c r="AD28" s="22"/>
      <c r="AE28" s="22"/>
      <c r="AF28" s="22"/>
      <c r="AG28" s="22"/>
    </row>
    <row r="29" spans="3:33" ht="15" customHeight="1"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93" t="s">
        <v>128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2"/>
      <c r="AD29" s="22"/>
      <c r="AE29" s="22"/>
      <c r="AF29" s="22"/>
      <c r="AG29" s="22"/>
    </row>
    <row r="30" spans="3:33" ht="15" customHeight="1">
      <c r="C30" s="2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9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22"/>
      <c r="AD30" s="22"/>
      <c r="AE30" s="22"/>
      <c r="AF30" s="22"/>
      <c r="AG30" s="22"/>
    </row>
    <row r="31" spans="3:33" ht="15" customHeight="1">
      <c r="C31" s="2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9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2"/>
      <c r="AD31" s="22"/>
      <c r="AE31" s="22"/>
      <c r="AF31" s="22"/>
      <c r="AG31" s="22"/>
    </row>
    <row r="32" spans="3:33" ht="15" customHeight="1">
      <c r="C32" s="2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22"/>
      <c r="AD32" s="22"/>
      <c r="AE32" s="22"/>
      <c r="AF32" s="22"/>
      <c r="AG32" s="22"/>
    </row>
    <row r="33" spans="1:26" ht="15" customHeight="1">
      <c r="A33" s="259" t="s">
        <v>255</v>
      </c>
      <c r="B33" s="241"/>
      <c r="C33" s="241"/>
      <c r="D33" s="241"/>
      <c r="E33" s="241"/>
      <c r="F33" s="241"/>
      <c r="G33" s="24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9:29" ht="15" customHeight="1">
      <c r="S34" s="30"/>
      <c r="T34" s="30"/>
      <c r="U34" s="30"/>
      <c r="V34" s="30"/>
      <c r="W34" s="30"/>
      <c r="X34" s="30"/>
      <c r="Y34" s="30"/>
      <c r="Z34" s="22"/>
      <c r="AA34" s="22"/>
      <c r="AB34" s="22"/>
      <c r="AC34" s="22"/>
    </row>
    <row r="35" spans="19:29" ht="15" customHeight="1">
      <c r="S35" s="30"/>
      <c r="T35" s="30"/>
      <c r="U35" s="30"/>
      <c r="V35" s="30"/>
      <c r="W35" s="30"/>
      <c r="X35" s="30"/>
      <c r="Y35" s="30"/>
      <c r="Z35" s="22"/>
      <c r="AA35" s="22"/>
      <c r="AB35" s="22"/>
      <c r="AC35" s="22"/>
    </row>
    <row r="36" spans="19:29" ht="15" customHeight="1">
      <c r="S36" s="30"/>
      <c r="T36" s="30"/>
      <c r="U36" s="30"/>
      <c r="V36" s="30"/>
      <c r="W36" s="30"/>
      <c r="X36" s="30"/>
      <c r="Y36" s="30"/>
      <c r="Z36" s="22"/>
      <c r="AA36" s="22"/>
      <c r="AB36" s="22"/>
      <c r="AC36" s="22"/>
    </row>
    <row r="37" spans="17:29" ht="15" customHeight="1">
      <c r="Q37" s="19"/>
      <c r="S37" s="30"/>
      <c r="T37" s="30"/>
      <c r="U37" s="30"/>
      <c r="V37" s="30"/>
      <c r="W37" s="30"/>
      <c r="X37" s="30"/>
      <c r="Y37" s="30"/>
      <c r="Z37" s="22"/>
      <c r="AA37" s="22"/>
      <c r="AB37" s="22"/>
      <c r="AC37" s="22"/>
    </row>
    <row r="38" spans="17:29" ht="15" customHeight="1">
      <c r="Q38" s="19"/>
      <c r="S38" s="30"/>
      <c r="T38" s="30"/>
      <c r="U38" s="30"/>
      <c r="V38" s="30"/>
      <c r="W38" s="30"/>
      <c r="X38" s="30"/>
      <c r="Y38" s="30"/>
      <c r="Z38" s="22"/>
      <c r="AA38" s="22"/>
      <c r="AB38" s="22"/>
      <c r="AC38" s="22"/>
    </row>
    <row r="39" spans="17:20" ht="15" customHeight="1">
      <c r="Q39" s="19"/>
      <c r="T39" s="30"/>
    </row>
    <row r="40" spans="1:18" ht="15" customHeight="1">
      <c r="A40" s="272" t="s">
        <v>73</v>
      </c>
      <c r="B40" s="272"/>
      <c r="C40" s="272"/>
      <c r="D40" s="272"/>
      <c r="E40" s="272"/>
      <c r="F40" s="272"/>
      <c r="G40" s="272"/>
      <c r="H40" s="272"/>
      <c r="I40" s="272"/>
      <c r="J40" s="273" t="s">
        <v>7</v>
      </c>
      <c r="K40" s="273"/>
      <c r="L40" s="19" t="s">
        <v>15</v>
      </c>
      <c r="M40" s="59">
        <v>20</v>
      </c>
      <c r="N40" s="59" t="s">
        <v>63</v>
      </c>
      <c r="O40" s="19"/>
      <c r="P40" s="19"/>
      <c r="Q40" s="19"/>
      <c r="R40" s="19"/>
    </row>
    <row r="42" spans="10:14" ht="15" customHeight="1">
      <c r="J42" s="274" t="s">
        <v>341</v>
      </c>
      <c r="K42" s="274"/>
      <c r="L42" s="19" t="s">
        <v>15</v>
      </c>
      <c r="M42" s="59">
        <f>M40*M40/4</f>
        <v>100</v>
      </c>
      <c r="N42" s="59" t="s">
        <v>63</v>
      </c>
    </row>
    <row r="44" spans="1:18" ht="19.5" customHeight="1">
      <c r="A44" s="19"/>
      <c r="B44" s="281" t="s">
        <v>74</v>
      </c>
      <c r="C44" s="282"/>
      <c r="D44" s="275" t="s">
        <v>75</v>
      </c>
      <c r="E44" s="276"/>
      <c r="F44" s="276"/>
      <c r="G44" s="276"/>
      <c r="H44" s="276"/>
      <c r="I44" s="276"/>
      <c r="J44" s="276"/>
      <c r="K44" s="275" t="s">
        <v>76</v>
      </c>
      <c r="L44" s="276"/>
      <c r="M44" s="276"/>
      <c r="N44" s="276"/>
      <c r="O44" s="276"/>
      <c r="P44" s="276"/>
      <c r="Q44" s="277"/>
      <c r="R44" s="66"/>
    </row>
    <row r="45" spans="1:18" ht="19.5" customHeight="1">
      <c r="A45" s="19"/>
      <c r="B45" s="283"/>
      <c r="C45" s="284"/>
      <c r="D45" s="65" t="s">
        <v>46</v>
      </c>
      <c r="E45" s="287" t="s">
        <v>66</v>
      </c>
      <c r="F45" s="287"/>
      <c r="G45" s="280"/>
      <c r="H45" s="280"/>
      <c r="I45" s="280"/>
      <c r="J45" s="280"/>
      <c r="K45" s="65" t="s">
        <v>46</v>
      </c>
      <c r="L45" s="287" t="s">
        <v>66</v>
      </c>
      <c r="M45" s="287"/>
      <c r="N45" s="280"/>
      <c r="O45" s="280"/>
      <c r="P45" s="280"/>
      <c r="Q45" s="275"/>
      <c r="R45" s="63"/>
    </row>
    <row r="46" spans="1:18" ht="30" customHeight="1">
      <c r="A46" s="20"/>
      <c r="B46" s="285"/>
      <c r="C46" s="286"/>
      <c r="D46" s="64" t="s">
        <v>48</v>
      </c>
      <c r="E46" s="287"/>
      <c r="F46" s="287"/>
      <c r="G46" s="280"/>
      <c r="H46" s="280"/>
      <c r="I46" s="280"/>
      <c r="J46" s="280"/>
      <c r="K46" s="64" t="s">
        <v>48</v>
      </c>
      <c r="L46" s="287"/>
      <c r="M46" s="287"/>
      <c r="N46" s="280"/>
      <c r="O46" s="280"/>
      <c r="P46" s="280"/>
      <c r="Q46" s="275"/>
      <c r="R46" s="62"/>
    </row>
    <row r="47" spans="2:18" ht="15" customHeight="1">
      <c r="B47" s="278" t="s">
        <v>68</v>
      </c>
      <c r="C47" s="278"/>
      <c r="D47" s="167"/>
      <c r="E47" s="262"/>
      <c r="F47" s="262"/>
      <c r="G47" s="69"/>
      <c r="H47" s="70"/>
      <c r="I47" s="69"/>
      <c r="J47" s="70"/>
      <c r="K47" s="68"/>
      <c r="L47" s="262"/>
      <c r="M47" s="262"/>
      <c r="N47" s="69"/>
      <c r="O47" s="70"/>
      <c r="P47" s="69"/>
      <c r="Q47" s="70"/>
      <c r="R47" s="18"/>
    </row>
    <row r="48" spans="2:19" ht="15" customHeight="1">
      <c r="B48" s="278"/>
      <c r="C48" s="278"/>
      <c r="D48" s="167"/>
      <c r="E48" s="262"/>
      <c r="F48" s="262"/>
      <c r="G48" s="70"/>
      <c r="H48" s="69"/>
      <c r="I48" s="69"/>
      <c r="J48" s="69"/>
      <c r="K48" s="68"/>
      <c r="L48" s="262"/>
      <c r="M48" s="262"/>
      <c r="N48" s="70"/>
      <c r="O48" s="69"/>
      <c r="P48" s="69"/>
      <c r="Q48" s="69"/>
      <c r="R48" s="18"/>
      <c r="S48" s="139"/>
    </row>
    <row r="49" spans="2:18" ht="15" customHeight="1">
      <c r="B49" s="278" t="s">
        <v>69</v>
      </c>
      <c r="C49" s="278"/>
      <c r="D49" s="167"/>
      <c r="E49" s="262"/>
      <c r="F49" s="262"/>
      <c r="G49" s="69"/>
      <c r="H49" s="70"/>
      <c r="I49" s="69"/>
      <c r="J49" s="69"/>
      <c r="K49" s="68"/>
      <c r="L49" s="262"/>
      <c r="M49" s="262"/>
      <c r="N49" s="69"/>
      <c r="O49" s="70"/>
      <c r="P49" s="69"/>
      <c r="Q49" s="69"/>
      <c r="R49" s="18"/>
    </row>
    <row r="50" spans="2:18" ht="15" customHeight="1">
      <c r="B50" s="278"/>
      <c r="C50" s="278"/>
      <c r="D50" s="167"/>
      <c r="E50" s="262"/>
      <c r="F50" s="262"/>
      <c r="G50" s="70"/>
      <c r="H50" s="69"/>
      <c r="I50" s="69"/>
      <c r="J50" s="69"/>
      <c r="K50" s="68"/>
      <c r="L50" s="262"/>
      <c r="M50" s="262"/>
      <c r="N50" s="70"/>
      <c r="O50" s="69"/>
      <c r="P50" s="69"/>
      <c r="Q50" s="69"/>
      <c r="R50" s="18"/>
    </row>
    <row r="51" spans="2:18" ht="15" customHeight="1">
      <c r="B51" s="278" t="s">
        <v>70</v>
      </c>
      <c r="C51" s="278"/>
      <c r="D51" s="167"/>
      <c r="E51" s="262"/>
      <c r="F51" s="262"/>
      <c r="G51" s="69"/>
      <c r="H51" s="70"/>
      <c r="I51" s="69"/>
      <c r="J51" s="69"/>
      <c r="K51" s="68"/>
      <c r="L51" s="262"/>
      <c r="M51" s="262"/>
      <c r="N51" s="69"/>
      <c r="O51" s="70"/>
      <c r="P51" s="69"/>
      <c r="Q51" s="69"/>
      <c r="R51" s="18"/>
    </row>
    <row r="52" spans="2:18" ht="15" customHeight="1">
      <c r="B52" s="278"/>
      <c r="C52" s="278"/>
      <c r="D52" s="167"/>
      <c r="E52" s="262"/>
      <c r="F52" s="262"/>
      <c r="G52" s="70"/>
      <c r="H52" s="69"/>
      <c r="I52" s="69"/>
      <c r="J52" s="69"/>
      <c r="K52" s="68"/>
      <c r="L52" s="262"/>
      <c r="M52" s="262"/>
      <c r="N52" s="70"/>
      <c r="O52" s="69"/>
      <c r="P52" s="69"/>
      <c r="Q52" s="69"/>
      <c r="R52" s="18"/>
    </row>
    <row r="53" spans="2:18" ht="15" customHeight="1">
      <c r="B53" s="278" t="s">
        <v>71</v>
      </c>
      <c r="C53" s="278"/>
      <c r="D53" s="167"/>
      <c r="E53" s="262"/>
      <c r="F53" s="262"/>
      <c r="G53" s="69"/>
      <c r="H53" s="70"/>
      <c r="I53" s="69"/>
      <c r="J53" s="69"/>
      <c r="K53" s="68"/>
      <c r="L53" s="262"/>
      <c r="M53" s="262"/>
      <c r="N53" s="69"/>
      <c r="O53" s="70"/>
      <c r="P53" s="69"/>
      <c r="Q53" s="69"/>
      <c r="R53" s="18"/>
    </row>
    <row r="54" spans="2:18" ht="15" customHeight="1">
      <c r="B54" s="278"/>
      <c r="C54" s="278"/>
      <c r="D54" s="167"/>
      <c r="E54" s="262"/>
      <c r="F54" s="262"/>
      <c r="G54" s="70"/>
      <c r="H54" s="70"/>
      <c r="I54" s="69"/>
      <c r="J54" s="69"/>
      <c r="K54" s="68"/>
      <c r="L54" s="262"/>
      <c r="M54" s="262"/>
      <c r="N54" s="70"/>
      <c r="O54" s="69"/>
      <c r="P54" s="69"/>
      <c r="Q54" s="69"/>
      <c r="R54" s="18"/>
    </row>
    <row r="55" spans="9:17" ht="15" customHeight="1">
      <c r="I55" s="279"/>
      <c r="J55" s="279"/>
      <c r="K55" s="46"/>
      <c r="L55" s="46"/>
      <c r="M55" s="46"/>
      <c r="N55" s="46"/>
      <c r="O55" s="46"/>
      <c r="P55" s="279"/>
      <c r="Q55" s="279"/>
    </row>
    <row r="56" spans="9:17" ht="15" customHeight="1">
      <c r="I56" s="263"/>
      <c r="J56" s="263"/>
      <c r="K56" s="46"/>
      <c r="L56" s="46"/>
      <c r="M56" s="46"/>
      <c r="N56" s="46"/>
      <c r="O56" s="46"/>
      <c r="P56" s="263"/>
      <c r="Q56" s="263"/>
    </row>
    <row r="60" ht="15" customHeight="1">
      <c r="Q60" s="243" t="s">
        <v>129</v>
      </c>
    </row>
    <row r="61" ht="15" customHeight="1">
      <c r="Q61" s="243"/>
    </row>
    <row r="62" ht="15" customHeight="1">
      <c r="Q62" s="243"/>
    </row>
    <row r="63" ht="15" customHeight="1">
      <c r="Q63" s="22"/>
    </row>
    <row r="64" spans="1:26" ht="15" customHeight="1">
      <c r="A64" s="259" t="s">
        <v>255</v>
      </c>
      <c r="B64" s="241"/>
      <c r="C64" s="241"/>
      <c r="D64" s="241"/>
      <c r="E64" s="241"/>
      <c r="F64" s="241"/>
      <c r="G64" s="241"/>
      <c r="H64" s="22"/>
      <c r="I64" s="22"/>
      <c r="J64" s="22"/>
      <c r="K64" s="22"/>
      <c r="L64" s="22"/>
      <c r="M64" s="22"/>
      <c r="N64" s="22"/>
      <c r="O64" s="22"/>
      <c r="P64" s="22"/>
      <c r="R64" s="22"/>
      <c r="S64" s="22"/>
      <c r="T64" s="22"/>
      <c r="U64" s="22"/>
      <c r="V64" s="22"/>
      <c r="W64" s="22"/>
      <c r="X64" s="22"/>
      <c r="Y64" s="22"/>
      <c r="Z64" s="22"/>
    </row>
    <row r="69" ht="15" customHeight="1">
      <c r="Q69" s="19"/>
    </row>
    <row r="70" spans="1:18" ht="15" customHeight="1">
      <c r="A70" s="272" t="s">
        <v>73</v>
      </c>
      <c r="B70" s="272"/>
      <c r="C70" s="272"/>
      <c r="D70" s="272"/>
      <c r="E70" s="272"/>
      <c r="F70" s="272"/>
      <c r="G70" s="272"/>
      <c r="H70" s="272"/>
      <c r="I70" s="272"/>
      <c r="J70" s="273" t="s">
        <v>7</v>
      </c>
      <c r="K70" s="273"/>
      <c r="L70" s="19" t="s">
        <v>15</v>
      </c>
      <c r="M70" s="59">
        <v>20</v>
      </c>
      <c r="N70" s="59" t="s">
        <v>63</v>
      </c>
      <c r="O70" s="19"/>
      <c r="P70" s="19"/>
      <c r="R70" s="19"/>
    </row>
    <row r="72" spans="10:14" ht="15" customHeight="1">
      <c r="J72" s="274" t="s">
        <v>341</v>
      </c>
      <c r="K72" s="274"/>
      <c r="L72" s="19" t="s">
        <v>15</v>
      </c>
      <c r="M72" s="59">
        <f>M70*M70/4</f>
        <v>100</v>
      </c>
      <c r="N72" s="59" t="s">
        <v>63</v>
      </c>
    </row>
    <row r="74" spans="1:11" ht="19.5" customHeight="1">
      <c r="A74" s="19"/>
      <c r="B74" s="281" t="s">
        <v>74</v>
      </c>
      <c r="C74" s="282"/>
      <c r="D74" s="275" t="s">
        <v>77</v>
      </c>
      <c r="E74" s="276"/>
      <c r="F74" s="276"/>
      <c r="G74" s="276"/>
      <c r="H74" s="276"/>
      <c r="I74" s="276"/>
      <c r="J74" s="276"/>
      <c r="K74" s="66"/>
    </row>
    <row r="75" spans="1:11" ht="19.5" customHeight="1">
      <c r="A75" s="19"/>
      <c r="B75" s="283"/>
      <c r="C75" s="284"/>
      <c r="D75" s="65" t="s">
        <v>46</v>
      </c>
      <c r="E75" s="287" t="s">
        <v>66</v>
      </c>
      <c r="F75" s="287"/>
      <c r="G75" s="280"/>
      <c r="H75" s="280"/>
      <c r="I75" s="280"/>
      <c r="J75" s="280"/>
      <c r="K75" s="63"/>
    </row>
    <row r="76" spans="1:11" ht="30" customHeight="1">
      <c r="A76" s="20"/>
      <c r="B76" s="285"/>
      <c r="C76" s="286"/>
      <c r="D76" s="64" t="s">
        <v>48</v>
      </c>
      <c r="E76" s="287"/>
      <c r="F76" s="287"/>
      <c r="G76" s="280"/>
      <c r="H76" s="280"/>
      <c r="I76" s="280"/>
      <c r="J76" s="280"/>
      <c r="K76" s="62"/>
    </row>
    <row r="77" spans="2:11" ht="15" customHeight="1">
      <c r="B77" s="278" t="s">
        <v>68</v>
      </c>
      <c r="C77" s="278"/>
      <c r="D77" s="68"/>
      <c r="E77" s="262"/>
      <c r="F77" s="262"/>
      <c r="G77" s="69"/>
      <c r="H77" s="70"/>
      <c r="I77" s="69"/>
      <c r="J77" s="70"/>
      <c r="K77" s="18"/>
    </row>
    <row r="78" spans="2:11" ht="15" customHeight="1">
      <c r="B78" s="278"/>
      <c r="C78" s="278"/>
      <c r="D78" s="68"/>
      <c r="E78" s="262"/>
      <c r="F78" s="262"/>
      <c r="G78" s="70"/>
      <c r="H78" s="69"/>
      <c r="I78" s="69"/>
      <c r="J78" s="69"/>
      <c r="K78" s="18"/>
    </row>
    <row r="79" spans="2:11" ht="15" customHeight="1">
      <c r="B79" s="278" t="s">
        <v>69</v>
      </c>
      <c r="C79" s="278"/>
      <c r="D79" s="68"/>
      <c r="E79" s="262"/>
      <c r="F79" s="262"/>
      <c r="G79" s="69"/>
      <c r="H79" s="70"/>
      <c r="I79" s="69"/>
      <c r="J79" s="69"/>
      <c r="K79" s="18"/>
    </row>
    <row r="80" spans="2:11" ht="15" customHeight="1">
      <c r="B80" s="278"/>
      <c r="C80" s="278"/>
      <c r="D80" s="67"/>
      <c r="E80" s="262"/>
      <c r="F80" s="262"/>
      <c r="G80" s="70"/>
      <c r="H80" s="69"/>
      <c r="I80" s="69"/>
      <c r="J80" s="69"/>
      <c r="K80" s="18"/>
    </row>
    <row r="81" spans="2:11" ht="15" customHeight="1">
      <c r="B81" s="278" t="s">
        <v>70</v>
      </c>
      <c r="C81" s="278"/>
      <c r="D81" s="68"/>
      <c r="E81" s="262"/>
      <c r="F81" s="262"/>
      <c r="G81" s="69"/>
      <c r="H81" s="70"/>
      <c r="I81" s="69"/>
      <c r="J81" s="69"/>
      <c r="K81" s="18"/>
    </row>
    <row r="82" spans="2:11" ht="15" customHeight="1">
      <c r="B82" s="278"/>
      <c r="C82" s="278"/>
      <c r="D82" s="67"/>
      <c r="E82" s="262"/>
      <c r="F82" s="262"/>
      <c r="G82" s="70"/>
      <c r="H82" s="69"/>
      <c r="I82" s="69"/>
      <c r="J82" s="69"/>
      <c r="K82" s="18"/>
    </row>
    <row r="83" spans="2:11" ht="15" customHeight="1">
      <c r="B83" s="278" t="s">
        <v>71</v>
      </c>
      <c r="C83" s="278"/>
      <c r="D83" s="68"/>
      <c r="E83" s="262"/>
      <c r="F83" s="262"/>
      <c r="G83" s="69"/>
      <c r="H83" s="70"/>
      <c r="I83" s="69"/>
      <c r="J83" s="69"/>
      <c r="K83" s="18"/>
    </row>
    <row r="84" spans="2:11" ht="15" customHeight="1">
      <c r="B84" s="278"/>
      <c r="C84" s="278"/>
      <c r="D84" s="67"/>
      <c r="E84" s="262"/>
      <c r="F84" s="262"/>
      <c r="G84" s="70"/>
      <c r="H84" s="70"/>
      <c r="I84" s="69"/>
      <c r="J84" s="69"/>
      <c r="K84" s="18"/>
    </row>
    <row r="85" spans="7:10" ht="15" customHeight="1">
      <c r="G85" s="60"/>
      <c r="I85" s="279"/>
      <c r="J85" s="279"/>
    </row>
    <row r="86" spans="7:10" ht="15" customHeight="1">
      <c r="G86" s="31"/>
      <c r="I86" s="263"/>
      <c r="J86" s="263"/>
    </row>
    <row r="88" spans="4:15" ht="15" customHeight="1">
      <c r="D88" s="252" t="s">
        <v>67</v>
      </c>
      <c r="E88" s="252"/>
      <c r="F88" s="252" t="s">
        <v>130</v>
      </c>
      <c r="G88" s="252"/>
      <c r="H88" s="252" t="s">
        <v>131</v>
      </c>
      <c r="I88" s="252"/>
      <c r="J88" s="252" t="s">
        <v>132</v>
      </c>
      <c r="K88" s="252"/>
      <c r="L88" s="252" t="s">
        <v>77</v>
      </c>
      <c r="M88" s="252"/>
      <c r="N88" s="252" t="s">
        <v>133</v>
      </c>
      <c r="O88" s="252"/>
    </row>
    <row r="90" spans="1:16" ht="15" customHeight="1">
      <c r="A90" s="74" t="s">
        <v>14</v>
      </c>
      <c r="B90" s="75" t="s">
        <v>54</v>
      </c>
      <c r="C90" s="1" t="s">
        <v>15</v>
      </c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1"/>
      <c r="O90" s="292"/>
      <c r="P90" s="1" t="s">
        <v>120</v>
      </c>
    </row>
    <row r="91" spans="1:17" ht="15" customHeight="1">
      <c r="A91" s="74" t="s">
        <v>0</v>
      </c>
      <c r="B91" s="75"/>
      <c r="D91" s="15"/>
      <c r="E91" s="15"/>
      <c r="F91" s="15"/>
      <c r="G91" s="15"/>
      <c r="H91" s="15"/>
      <c r="I91" s="15"/>
      <c r="J91" s="15"/>
      <c r="K91" s="15"/>
      <c r="L91" s="15"/>
      <c r="M91" s="15"/>
      <c r="Q91" s="243" t="s">
        <v>226</v>
      </c>
    </row>
    <row r="92" spans="1:17" ht="15" customHeight="1">
      <c r="A92" s="74" t="s">
        <v>14</v>
      </c>
      <c r="B92" s="75" t="s">
        <v>55</v>
      </c>
      <c r="C92" s="1" t="s">
        <v>15</v>
      </c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1"/>
      <c r="O92" s="292"/>
      <c r="P92" s="1" t="s">
        <v>120</v>
      </c>
      <c r="Q92" s="243"/>
    </row>
    <row r="93" ht="15" customHeight="1">
      <c r="Q93" s="243"/>
    </row>
  </sheetData>
  <sheetProtection/>
  <mergeCells count="108">
    <mergeCell ref="E15:F16"/>
    <mergeCell ref="G15:G16"/>
    <mergeCell ref="H15:H16"/>
    <mergeCell ref="N15:N16"/>
    <mergeCell ref="O15:O16"/>
    <mergeCell ref="P15:P16"/>
    <mergeCell ref="L15:M16"/>
    <mergeCell ref="A2:G2"/>
    <mergeCell ref="A9:I9"/>
    <mergeCell ref="J9:K9"/>
    <mergeCell ref="J11:K11"/>
    <mergeCell ref="B14:C16"/>
    <mergeCell ref="D14:J14"/>
    <mergeCell ref="K14:Q14"/>
    <mergeCell ref="Q15:Q16"/>
    <mergeCell ref="I15:I16"/>
    <mergeCell ref="J15:J16"/>
    <mergeCell ref="B17:C18"/>
    <mergeCell ref="E17:F18"/>
    <mergeCell ref="L17:M18"/>
    <mergeCell ref="B19:C20"/>
    <mergeCell ref="E19:F20"/>
    <mergeCell ref="L19:M20"/>
    <mergeCell ref="B21:C22"/>
    <mergeCell ref="E21:F22"/>
    <mergeCell ref="L21:M22"/>
    <mergeCell ref="B23:C24"/>
    <mergeCell ref="E23:F24"/>
    <mergeCell ref="L23:M24"/>
    <mergeCell ref="I25:I26"/>
    <mergeCell ref="J25:J26"/>
    <mergeCell ref="P25:P26"/>
    <mergeCell ref="Q25:Q26"/>
    <mergeCell ref="Q29:Q31"/>
    <mergeCell ref="A33:G33"/>
    <mergeCell ref="A40:I40"/>
    <mergeCell ref="J40:K40"/>
    <mergeCell ref="J42:K42"/>
    <mergeCell ref="B44:C46"/>
    <mergeCell ref="D44:J44"/>
    <mergeCell ref="K44:Q44"/>
    <mergeCell ref="E45:F46"/>
    <mergeCell ref="G45:G46"/>
    <mergeCell ref="H45:H46"/>
    <mergeCell ref="I45:I46"/>
    <mergeCell ref="J45:J46"/>
    <mergeCell ref="L45:M46"/>
    <mergeCell ref="N45:N46"/>
    <mergeCell ref="O45:O46"/>
    <mergeCell ref="P45:P46"/>
    <mergeCell ref="Q45:Q46"/>
    <mergeCell ref="B47:C48"/>
    <mergeCell ref="E47:F48"/>
    <mergeCell ref="L47:M48"/>
    <mergeCell ref="B49:C50"/>
    <mergeCell ref="E49:F50"/>
    <mergeCell ref="L49:M50"/>
    <mergeCell ref="B51:C52"/>
    <mergeCell ref="E51:F52"/>
    <mergeCell ref="L51:M52"/>
    <mergeCell ref="B53:C54"/>
    <mergeCell ref="E53:F54"/>
    <mergeCell ref="L53:M54"/>
    <mergeCell ref="I55:I56"/>
    <mergeCell ref="J55:J56"/>
    <mergeCell ref="P55:P56"/>
    <mergeCell ref="Q55:Q56"/>
    <mergeCell ref="Q60:Q62"/>
    <mergeCell ref="A64:G64"/>
    <mergeCell ref="A70:I70"/>
    <mergeCell ref="J70:K70"/>
    <mergeCell ref="J72:K72"/>
    <mergeCell ref="B74:C76"/>
    <mergeCell ref="D74:J74"/>
    <mergeCell ref="E75:F76"/>
    <mergeCell ref="G75:G76"/>
    <mergeCell ref="H75:H76"/>
    <mergeCell ref="I75:I76"/>
    <mergeCell ref="J75:J76"/>
    <mergeCell ref="B77:C78"/>
    <mergeCell ref="E77:F78"/>
    <mergeCell ref="B79:C80"/>
    <mergeCell ref="E79:F80"/>
    <mergeCell ref="B81:C82"/>
    <mergeCell ref="E81:F82"/>
    <mergeCell ref="B83:C84"/>
    <mergeCell ref="E83:F84"/>
    <mergeCell ref="I85:I86"/>
    <mergeCell ref="J85:J86"/>
    <mergeCell ref="D88:E88"/>
    <mergeCell ref="F88:G88"/>
    <mergeCell ref="H88:I88"/>
    <mergeCell ref="J88:K88"/>
    <mergeCell ref="L88:M88"/>
    <mergeCell ref="N88:O88"/>
    <mergeCell ref="D90:E90"/>
    <mergeCell ref="F90:G90"/>
    <mergeCell ref="H90:I90"/>
    <mergeCell ref="J90:K90"/>
    <mergeCell ref="L90:M90"/>
    <mergeCell ref="N90:O90"/>
    <mergeCell ref="Q91:Q93"/>
    <mergeCell ref="D92:E92"/>
    <mergeCell ref="F92:G92"/>
    <mergeCell ref="H92:I92"/>
    <mergeCell ref="J92:K92"/>
    <mergeCell ref="L92:M92"/>
    <mergeCell ref="N92:O92"/>
  </mergeCells>
  <printOptions/>
  <pageMargins left="0.25" right="0.25" top="0.75" bottom="0.75" header="0.3" footer="0.3"/>
  <pageSetup horizontalDpi="600" verticalDpi="600" orientation="landscape" paperSize="9" r:id="rId28"/>
  <legacyDrawing r:id="rId27"/>
  <oleObjects>
    <oleObject progId="Equation.3" shapeId="1362907" r:id="rId1"/>
    <oleObject progId="Equation.3" shapeId="1362908" r:id="rId2"/>
    <oleObject progId="Equation.3" shapeId="1362909" r:id="rId3"/>
    <oleObject progId="Equation.3" shapeId="1362910" r:id="rId4"/>
    <oleObject progId="Equation.3" shapeId="1362911" r:id="rId5"/>
    <oleObject progId="Equation.3" shapeId="1362912" r:id="rId6"/>
    <oleObject progId="Equation.3" shapeId="1362913" r:id="rId7"/>
    <oleObject progId="Equation.3" shapeId="1362914" r:id="rId8"/>
    <oleObject progId="Equation.3" shapeId="1362915" r:id="rId9"/>
    <oleObject progId="Equation.3" shapeId="1362916" r:id="rId10"/>
    <oleObject progId="Equation.3" shapeId="1362917" r:id="rId11"/>
    <oleObject progId="Equation.3" shapeId="1362918" r:id="rId12"/>
    <oleObject progId="Equation.3" shapeId="1362919" r:id="rId13"/>
    <oleObject progId="Equation.3" shapeId="1362920" r:id="rId14"/>
    <oleObject progId="Equation.3" shapeId="1362921" r:id="rId15"/>
    <oleObject progId="Equation.3" shapeId="1362922" r:id="rId16"/>
    <oleObject progId="Equation.3" shapeId="1362923" r:id="rId17"/>
    <oleObject progId="Equation.3" shapeId="1362924" r:id="rId18"/>
    <oleObject progId="Equation.3" shapeId="1362925" r:id="rId19"/>
    <oleObject progId="Equation.3" shapeId="1362926" r:id="rId20"/>
    <oleObject progId="Equation.3" shapeId="1362927" r:id="rId21"/>
    <oleObject progId="Equation.3" shapeId="1362928" r:id="rId22"/>
    <oleObject progId="Equation.3" shapeId="1362929" r:id="rId23"/>
    <oleObject progId="Equation.3" shapeId="1362930" r:id="rId24"/>
    <oleObject progId="Equation.3" shapeId="1362931" r:id="rId25"/>
    <oleObject progId="Equation.3" shapeId="1362932" r:id="rId26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AA34"/>
  <sheetViews>
    <sheetView zoomScale="70" zoomScaleNormal="70" zoomScalePageLayoutView="0" workbookViewId="0" topLeftCell="A1">
      <selection activeCell="W22" sqref="W22"/>
    </sheetView>
  </sheetViews>
  <sheetFormatPr defaultColWidth="6.7109375" defaultRowHeight="15" customHeight="1"/>
  <cols>
    <col min="1" max="1" width="5.7109375" style="1" customWidth="1"/>
    <col min="2" max="3" width="4.7109375" style="1" customWidth="1"/>
    <col min="4" max="4" width="7.7109375" style="1" customWidth="1"/>
    <col min="5" max="5" width="6.7109375" style="1" bestFit="1" customWidth="1"/>
    <col min="6" max="6" width="7.28125" style="1" bestFit="1" customWidth="1"/>
    <col min="7" max="7" width="6.7109375" style="1" bestFit="1" customWidth="1"/>
    <col min="8" max="8" width="7.57421875" style="1" bestFit="1" customWidth="1"/>
    <col min="9" max="9" width="7.28125" style="1" bestFit="1" customWidth="1"/>
    <col min="10" max="10" width="7.57421875" style="1" bestFit="1" customWidth="1"/>
    <col min="11" max="11" width="7.28125" style="1" bestFit="1" customWidth="1"/>
    <col min="12" max="12" width="7.7109375" style="1" customWidth="1"/>
    <col min="13" max="13" width="7.28125" style="1" bestFit="1" customWidth="1"/>
    <col min="14" max="14" width="7.57421875" style="1" bestFit="1" customWidth="1"/>
    <col min="15" max="15" width="7.28125" style="1" bestFit="1" customWidth="1"/>
    <col min="16" max="16" width="7.57421875" style="1" bestFit="1" customWidth="1"/>
    <col min="17" max="18" width="7.28125" style="1" bestFit="1" customWidth="1"/>
    <col min="19" max="19" width="5.7109375" style="1" customWidth="1"/>
    <col min="20" max="20" width="7.7109375" style="1" customWidth="1"/>
    <col min="21" max="21" width="8.00390625" style="1" bestFit="1" customWidth="1"/>
    <col min="22" max="22" width="7.140625" style="1" bestFit="1" customWidth="1"/>
    <col min="23" max="26" width="6.7109375" style="1" customWidth="1"/>
    <col min="27" max="27" width="7.140625" style="1" bestFit="1" customWidth="1"/>
    <col min="28" max="16384" width="6.7109375" style="1" customWidth="1"/>
  </cols>
  <sheetData>
    <row r="2" spans="1:21" ht="15" customHeight="1">
      <c r="A2" s="244" t="s">
        <v>359</v>
      </c>
      <c r="B2" s="244"/>
      <c r="C2" s="244"/>
      <c r="D2" s="244"/>
      <c r="E2" s="244"/>
      <c r="F2" s="244"/>
      <c r="G2" s="244"/>
      <c r="H2" s="244"/>
      <c r="I2" s="244"/>
      <c r="J2" s="46" t="s">
        <v>15</v>
      </c>
      <c r="K2" s="246" t="s">
        <v>358</v>
      </c>
      <c r="L2" s="246"/>
      <c r="M2" s="246"/>
      <c r="N2" s="246"/>
      <c r="O2" s="246"/>
      <c r="P2" s="246"/>
      <c r="Q2" s="246"/>
      <c r="R2" s="246"/>
      <c r="S2" s="246"/>
      <c r="T2" s="246"/>
      <c r="U2" s="22"/>
    </row>
    <row r="3" spans="1:23" ht="15" customHeight="1">
      <c r="A3" s="22"/>
      <c r="B3" s="246" t="s">
        <v>43</v>
      </c>
      <c r="C3" s="246"/>
      <c r="D3" s="271" t="s">
        <v>337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135"/>
      <c r="T3" s="135"/>
      <c r="U3" s="135"/>
      <c r="W3" s="22"/>
    </row>
    <row r="4" spans="1:23" ht="15" customHeight="1">
      <c r="A4" s="22"/>
      <c r="B4" s="22" t="s">
        <v>0</v>
      </c>
      <c r="C4" s="3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W4" s="22"/>
    </row>
    <row r="5" spans="1:21" ht="15" customHeight="1">
      <c r="A5" s="242" t="s">
        <v>45</v>
      </c>
      <c r="B5" s="22"/>
      <c r="C5" s="33"/>
      <c r="D5" s="22"/>
      <c r="E5" s="22"/>
      <c r="F5" s="30">
        <v>1</v>
      </c>
      <c r="G5" s="30"/>
      <c r="H5" s="30">
        <v>2</v>
      </c>
      <c r="I5" s="30"/>
      <c r="J5" s="30">
        <v>3</v>
      </c>
      <c r="K5" s="30"/>
      <c r="L5" s="30">
        <v>4</v>
      </c>
      <c r="M5" s="30"/>
      <c r="N5" s="30">
        <v>5</v>
      </c>
      <c r="O5" s="30"/>
      <c r="P5" s="30">
        <v>6</v>
      </c>
      <c r="Q5" s="30"/>
      <c r="R5" s="30"/>
      <c r="S5" s="242" t="s">
        <v>5</v>
      </c>
      <c r="U5" s="22"/>
    </row>
    <row r="6" spans="1:21" ht="15" customHeight="1">
      <c r="A6" s="242"/>
      <c r="B6" s="54"/>
      <c r="C6" s="55"/>
      <c r="D6" s="54"/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242"/>
      <c r="U6" s="22"/>
    </row>
    <row r="7" spans="1:21" ht="15" customHeight="1" thickBot="1">
      <c r="A7" s="57"/>
      <c r="B7" s="30"/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2"/>
      <c r="U7" s="22"/>
    </row>
    <row r="8" spans="1:20" ht="15" customHeight="1">
      <c r="A8" s="22"/>
      <c r="B8" s="22"/>
      <c r="C8" s="33"/>
      <c r="D8" s="234">
        <f>F11</f>
        <v>-0.19999999999999973</v>
      </c>
      <c r="E8" s="154"/>
      <c r="F8" s="157">
        <f>F11</f>
        <v>-0.19999999999999973</v>
      </c>
      <c r="G8" s="38"/>
      <c r="H8" s="156">
        <v>0.19</v>
      </c>
      <c r="I8" s="38"/>
      <c r="J8" s="156">
        <f>J11</f>
        <v>0.2200000000000002</v>
      </c>
      <c r="K8" s="38"/>
      <c r="L8" s="157">
        <f>L11</f>
        <v>0.10000000000000009</v>
      </c>
      <c r="M8" s="38"/>
      <c r="N8" s="157">
        <f>N11</f>
        <v>0.14000000000000012</v>
      </c>
      <c r="O8" s="38"/>
      <c r="P8" s="157">
        <f>P11</f>
        <v>0.20000000000000018</v>
      </c>
      <c r="Q8" s="157"/>
      <c r="R8" s="158">
        <f>P11</f>
        <v>0.20000000000000018</v>
      </c>
      <c r="S8" s="22"/>
      <c r="T8" s="22"/>
    </row>
    <row r="9" spans="1:20" ht="15" customHeight="1">
      <c r="A9" s="22"/>
      <c r="B9" s="22"/>
      <c r="C9" s="33"/>
      <c r="D9" s="160"/>
      <c r="E9" s="178">
        <f>D8+F8+F11+D11</f>
        <v>-0.7999999999999989</v>
      </c>
      <c r="F9" s="41"/>
      <c r="G9" s="178">
        <f>F8+F11</f>
        <v>-0.39999999999999947</v>
      </c>
      <c r="H9" s="31"/>
      <c r="I9" s="178">
        <f>0</f>
        <v>0</v>
      </c>
      <c r="J9" s="31"/>
      <c r="K9" s="178">
        <v>0</v>
      </c>
      <c r="L9" s="31"/>
      <c r="M9" s="178">
        <v>0</v>
      </c>
      <c r="N9" s="31"/>
      <c r="O9" s="178">
        <v>0</v>
      </c>
      <c r="P9" s="60"/>
      <c r="Q9" s="67">
        <v>0</v>
      </c>
      <c r="R9" s="159"/>
      <c r="S9" s="22"/>
      <c r="T9" s="22"/>
    </row>
    <row r="10" spans="1:20" ht="15" customHeight="1">
      <c r="A10" s="22"/>
      <c r="B10" s="22"/>
      <c r="C10" s="33"/>
      <c r="D10" s="161"/>
      <c r="E10" s="178">
        <v>0</v>
      </c>
      <c r="F10" s="30"/>
      <c r="G10" s="178">
        <f>H8+H11</f>
        <v>0.2600000000000003</v>
      </c>
      <c r="H10" s="31"/>
      <c r="I10" s="178">
        <f>H8+J8+J11+H11</f>
        <v>0.7000000000000006</v>
      </c>
      <c r="J10" s="31"/>
      <c r="K10" s="178">
        <f>J8+L8+L11+J11</f>
        <v>0.6400000000000006</v>
      </c>
      <c r="L10" s="31"/>
      <c r="M10" s="178">
        <f>L8+N8+N11+L11</f>
        <v>0.4800000000000004</v>
      </c>
      <c r="N10" s="31"/>
      <c r="O10" s="178">
        <f>N8+P8+P11+N11</f>
        <v>0.6800000000000006</v>
      </c>
      <c r="P10" s="60"/>
      <c r="Q10" s="67">
        <f>P8+R8+R11+P11</f>
        <v>0.8000000000000007</v>
      </c>
      <c r="R10" s="159"/>
      <c r="S10" s="22"/>
      <c r="T10" s="22"/>
    </row>
    <row r="11" spans="1:21" ht="15" customHeight="1">
      <c r="A11" s="22"/>
      <c r="B11" s="22" t="s">
        <v>1</v>
      </c>
      <c r="C11" s="33"/>
      <c r="D11" s="160">
        <f>F11</f>
        <v>-0.19999999999999973</v>
      </c>
      <c r="E11" s="41"/>
      <c r="F11" s="221">
        <v>-0.19999999999999973</v>
      </c>
      <c r="G11" s="31"/>
      <c r="H11" s="222">
        <v>0.07000000000000028</v>
      </c>
      <c r="I11" s="31"/>
      <c r="J11" s="222">
        <v>0.2200000000000002</v>
      </c>
      <c r="K11" s="31"/>
      <c r="L11" s="221">
        <v>0.10000000000000009</v>
      </c>
      <c r="M11" s="31"/>
      <c r="N11" s="221">
        <v>0.14000000000000012</v>
      </c>
      <c r="O11" s="31"/>
      <c r="P11" s="221">
        <v>0.20000000000000018</v>
      </c>
      <c r="Q11" s="60"/>
      <c r="R11" s="159">
        <f>P11</f>
        <v>0.20000000000000018</v>
      </c>
      <c r="S11" s="22"/>
      <c r="T11" s="22"/>
      <c r="U11" s="22"/>
    </row>
    <row r="12" spans="1:21" ht="15" customHeight="1">
      <c r="A12" s="22"/>
      <c r="B12" s="22"/>
      <c r="C12" s="33"/>
      <c r="D12" s="40"/>
      <c r="E12" s="178">
        <f>D11+F11+F14+D14</f>
        <v>-1.6599999999999993</v>
      </c>
      <c r="F12" s="30"/>
      <c r="G12" s="30"/>
      <c r="H12" s="30"/>
      <c r="I12" s="30"/>
      <c r="J12" s="30"/>
      <c r="K12" s="30"/>
      <c r="L12" s="30"/>
      <c r="M12" s="41"/>
      <c r="N12" s="30"/>
      <c r="O12" s="30"/>
      <c r="P12" s="30"/>
      <c r="Q12" s="178">
        <v>0</v>
      </c>
      <c r="R12" s="42"/>
      <c r="S12" s="51"/>
      <c r="T12" s="22"/>
      <c r="U12" s="22"/>
    </row>
    <row r="13" spans="1:21" ht="15" customHeight="1">
      <c r="A13" s="22"/>
      <c r="B13" s="22"/>
      <c r="C13" s="33"/>
      <c r="D13" s="40"/>
      <c r="E13" s="178"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78">
        <f>P11+R11+R14+P14</f>
        <v>0.6600000000000001</v>
      </c>
      <c r="R13" s="42"/>
      <c r="S13" s="51"/>
      <c r="T13" s="22"/>
      <c r="U13" s="22"/>
    </row>
    <row r="14" spans="1:21" ht="15" customHeight="1">
      <c r="A14" s="22"/>
      <c r="B14" s="22" t="s">
        <v>2</v>
      </c>
      <c r="C14" s="33"/>
      <c r="D14" s="160">
        <f>F14</f>
        <v>-0.6299999999999999</v>
      </c>
      <c r="E14" s="60"/>
      <c r="F14" s="221">
        <v>-0.6299999999999999</v>
      </c>
      <c r="G14" s="31"/>
      <c r="H14" s="60"/>
      <c r="I14" s="31"/>
      <c r="J14" s="31"/>
      <c r="K14" s="31"/>
      <c r="L14" s="31"/>
      <c r="M14" s="31"/>
      <c r="N14" s="60"/>
      <c r="O14" s="31"/>
      <c r="P14" s="221">
        <v>0.1299999999999999</v>
      </c>
      <c r="Q14" s="60"/>
      <c r="R14" s="159">
        <f>P14</f>
        <v>0.1299999999999999</v>
      </c>
      <c r="S14" s="51"/>
      <c r="T14" s="22"/>
      <c r="U14" s="22"/>
    </row>
    <row r="15" spans="1:21" ht="15" customHeight="1">
      <c r="A15" s="22"/>
      <c r="B15" s="22"/>
      <c r="C15" s="33"/>
      <c r="D15" s="40"/>
      <c r="E15" s="178">
        <f>D14+F14+F17+D17</f>
        <v>-2.2399999999999993</v>
      </c>
      <c r="F15" s="30"/>
      <c r="G15" s="30"/>
      <c r="H15" s="41"/>
      <c r="I15" s="30"/>
      <c r="J15" s="30"/>
      <c r="K15" s="30"/>
      <c r="L15" s="30"/>
      <c r="M15" s="30"/>
      <c r="N15" s="41"/>
      <c r="O15" s="30"/>
      <c r="P15" s="41"/>
      <c r="Q15" s="178">
        <v>0</v>
      </c>
      <c r="R15" s="42"/>
      <c r="S15" s="51"/>
      <c r="T15" s="22"/>
      <c r="U15" s="22"/>
    </row>
    <row r="16" spans="1:21" ht="15" customHeight="1">
      <c r="A16" s="22"/>
      <c r="B16" s="22"/>
      <c r="C16" s="33"/>
      <c r="D16" s="40"/>
      <c r="E16" s="178">
        <v>0</v>
      </c>
      <c r="F16" s="30"/>
      <c r="G16" s="30"/>
      <c r="H16" s="41"/>
      <c r="I16" s="30"/>
      <c r="J16" s="30"/>
      <c r="K16" s="30"/>
      <c r="L16" s="30"/>
      <c r="M16" s="30"/>
      <c r="N16" s="41"/>
      <c r="O16" s="30"/>
      <c r="P16" s="41"/>
      <c r="Q16" s="178">
        <f>P14+R14+R17+P17</f>
        <v>0.6200000000000001</v>
      </c>
      <c r="R16" s="42"/>
      <c r="S16" s="51"/>
      <c r="T16" s="22"/>
      <c r="U16" s="22"/>
    </row>
    <row r="17" spans="1:21" ht="15" customHeight="1">
      <c r="A17" s="22"/>
      <c r="B17" s="22" t="s">
        <v>3</v>
      </c>
      <c r="C17" s="33"/>
      <c r="D17" s="160">
        <f>F17</f>
        <v>-0.48999999999999977</v>
      </c>
      <c r="E17" s="60"/>
      <c r="F17" s="221">
        <v>-0.48999999999999977</v>
      </c>
      <c r="G17" s="31"/>
      <c r="H17" s="60"/>
      <c r="I17" s="31"/>
      <c r="J17" s="60"/>
      <c r="K17" s="31"/>
      <c r="L17" s="31"/>
      <c r="M17" s="31"/>
      <c r="N17" s="60"/>
      <c r="O17" s="31"/>
      <c r="P17" s="221">
        <v>0.18000000000000016</v>
      </c>
      <c r="Q17" s="60"/>
      <c r="R17" s="159">
        <f>P17</f>
        <v>0.18000000000000016</v>
      </c>
      <c r="S17" s="51"/>
      <c r="T17" s="22"/>
      <c r="U17" s="22"/>
    </row>
    <row r="18" spans="1:21" ht="15" customHeight="1">
      <c r="A18" s="22"/>
      <c r="B18" s="22"/>
      <c r="C18" s="33"/>
      <c r="D18" s="40"/>
      <c r="E18" s="178">
        <f>D17+F17+F20+D20</f>
        <v>-1.0799999999999992</v>
      </c>
      <c r="F18" s="30"/>
      <c r="G18" s="41"/>
      <c r="H18" s="41"/>
      <c r="I18" s="30"/>
      <c r="J18" s="30"/>
      <c r="K18" s="30"/>
      <c r="L18" s="30"/>
      <c r="M18" s="30"/>
      <c r="N18" s="41"/>
      <c r="O18" s="30"/>
      <c r="P18" s="41"/>
      <c r="Q18" s="178">
        <v>0</v>
      </c>
      <c r="R18" s="42"/>
      <c r="S18" s="51"/>
      <c r="T18" s="22"/>
      <c r="U18" s="22"/>
    </row>
    <row r="19" spans="1:21" ht="15" customHeight="1">
      <c r="A19" s="22"/>
      <c r="B19" s="22"/>
      <c r="C19" s="33"/>
      <c r="D19" s="40"/>
      <c r="E19" s="178">
        <v>0</v>
      </c>
      <c r="F19" s="30"/>
      <c r="G19" s="30"/>
      <c r="H19" s="41"/>
      <c r="I19" s="30"/>
      <c r="J19" s="30"/>
      <c r="K19" s="30"/>
      <c r="L19" s="30"/>
      <c r="M19" s="30"/>
      <c r="N19" s="41"/>
      <c r="O19" s="30"/>
      <c r="P19" s="41"/>
      <c r="Q19" s="178">
        <f>P17+R17+R20+P20</f>
        <v>0.40000000000000036</v>
      </c>
      <c r="R19" s="42"/>
      <c r="S19" s="51"/>
      <c r="T19" s="22"/>
      <c r="U19" s="22"/>
    </row>
    <row r="20" spans="1:21" ht="15" customHeight="1">
      <c r="A20" s="22"/>
      <c r="B20" s="22" t="s">
        <v>4</v>
      </c>
      <c r="C20" s="33"/>
      <c r="D20" s="161">
        <f>F20</f>
        <v>-0.04999999999999982</v>
      </c>
      <c r="E20" s="31"/>
      <c r="F20" s="221">
        <v>-0.04999999999999982</v>
      </c>
      <c r="G20" s="31"/>
      <c r="H20" s="60"/>
      <c r="I20" s="31"/>
      <c r="J20" s="60"/>
      <c r="K20" s="31"/>
      <c r="L20" s="31"/>
      <c r="M20" s="31"/>
      <c r="N20" s="60"/>
      <c r="O20" s="31"/>
      <c r="P20" s="221">
        <v>0.020000000000000018</v>
      </c>
      <c r="Q20" s="60"/>
      <c r="R20" s="159">
        <f>P20</f>
        <v>0.020000000000000018</v>
      </c>
      <c r="S20" s="51"/>
      <c r="T20" s="22"/>
      <c r="U20" s="22"/>
    </row>
    <row r="21" spans="1:21" ht="15" customHeight="1">
      <c r="A21" s="22"/>
      <c r="B21" s="22"/>
      <c r="C21" s="33"/>
      <c r="D21" s="40"/>
      <c r="E21" s="178">
        <f>D20+F20</f>
        <v>-0.09999999999999964</v>
      </c>
      <c r="F21" s="30"/>
      <c r="G21" s="30"/>
      <c r="H21" s="41"/>
      <c r="I21" s="30"/>
      <c r="J21" s="30"/>
      <c r="K21" s="41"/>
      <c r="L21" s="30"/>
      <c r="M21" s="41"/>
      <c r="N21" s="41"/>
      <c r="O21" s="30"/>
      <c r="P21" s="41"/>
      <c r="Q21" s="178">
        <v>0</v>
      </c>
      <c r="R21" s="42"/>
      <c r="S21" s="51"/>
      <c r="T21" s="22"/>
      <c r="U21" s="22"/>
    </row>
    <row r="22" spans="1:21" ht="15" customHeight="1">
      <c r="A22" s="22"/>
      <c r="B22" s="22"/>
      <c r="C22" s="33"/>
      <c r="D22" s="40"/>
      <c r="E22" s="70">
        <f>F23+D23</f>
        <v>0.41999999999999993</v>
      </c>
      <c r="F22" s="30"/>
      <c r="G22" s="30"/>
      <c r="H22" s="41"/>
      <c r="I22" s="30"/>
      <c r="J22" s="30"/>
      <c r="K22" s="30"/>
      <c r="L22" s="30"/>
      <c r="M22" s="30"/>
      <c r="N22" s="41"/>
      <c r="O22" s="30"/>
      <c r="P22" s="41"/>
      <c r="Q22" s="178">
        <f>P20+R20+R23+P23</f>
        <v>0.28000000000000025</v>
      </c>
      <c r="R22" s="42"/>
      <c r="S22" s="51"/>
      <c r="T22" s="22"/>
      <c r="U22" s="22"/>
    </row>
    <row r="23" spans="1:21" ht="15" customHeight="1">
      <c r="A23" s="22"/>
      <c r="B23" s="22" t="s">
        <v>5</v>
      </c>
      <c r="C23" s="33"/>
      <c r="D23" s="161">
        <f>F23</f>
        <v>0.20999999999999996</v>
      </c>
      <c r="E23" s="31"/>
      <c r="F23" s="222">
        <v>0.20999999999999996</v>
      </c>
      <c r="G23" s="31"/>
      <c r="H23" s="221">
        <v>0.029999999999999805</v>
      </c>
      <c r="I23" s="31"/>
      <c r="J23" s="221">
        <v>-0.040000000000000036</v>
      </c>
      <c r="K23" s="31"/>
      <c r="L23" s="222">
        <v>0.2999999999999998</v>
      </c>
      <c r="M23" s="31"/>
      <c r="N23" s="221">
        <v>0</v>
      </c>
      <c r="O23" s="31"/>
      <c r="P23" s="221">
        <v>0.1200000000000001</v>
      </c>
      <c r="Q23" s="60"/>
      <c r="R23" s="159">
        <f>P23</f>
        <v>0.1200000000000001</v>
      </c>
      <c r="S23" s="51"/>
      <c r="T23" s="22"/>
      <c r="U23" s="22"/>
    </row>
    <row r="24" spans="1:21" ht="15" customHeight="1">
      <c r="A24" s="22"/>
      <c r="B24" s="22"/>
      <c r="C24" s="33"/>
      <c r="D24" s="161"/>
      <c r="E24" s="67">
        <v>0</v>
      </c>
      <c r="F24" s="31"/>
      <c r="G24" s="67">
        <v>0</v>
      </c>
      <c r="H24" s="60"/>
      <c r="I24" s="67">
        <f>J23+J26</f>
        <v>-0.08000000000000007</v>
      </c>
      <c r="J24" s="60"/>
      <c r="K24" s="67">
        <f>J23+J26</f>
        <v>-0.08000000000000007</v>
      </c>
      <c r="L24" s="31"/>
      <c r="M24" s="67">
        <f>N23+N26</f>
        <v>0</v>
      </c>
      <c r="N24" s="60"/>
      <c r="O24" s="67">
        <v>0</v>
      </c>
      <c r="P24" s="60"/>
      <c r="Q24" s="67">
        <v>0</v>
      </c>
      <c r="R24" s="159"/>
      <c r="S24" s="51"/>
      <c r="T24" s="22"/>
      <c r="U24" s="22"/>
    </row>
    <row r="25" spans="1:21" ht="15" customHeight="1">
      <c r="A25" s="22"/>
      <c r="B25" s="22"/>
      <c r="C25" s="33"/>
      <c r="D25" s="161"/>
      <c r="E25" s="68">
        <f>D23+F23+F26+D26</f>
        <v>0.8399999999999999</v>
      </c>
      <c r="F25" s="31"/>
      <c r="G25" s="178">
        <f>F23+H23+H26+F26</f>
        <v>0.47999999999999954</v>
      </c>
      <c r="H25" s="60"/>
      <c r="I25" s="67">
        <f>H23+H26</f>
        <v>0.05999999999999961</v>
      </c>
      <c r="J25" s="60"/>
      <c r="K25" s="178">
        <f>L23+L26</f>
        <v>0.5999999999999996</v>
      </c>
      <c r="L25" s="31"/>
      <c r="M25" s="67">
        <f>L23+L26</f>
        <v>0.5999999999999996</v>
      </c>
      <c r="N25" s="60"/>
      <c r="O25" s="178">
        <f>N23+P23+P26+N26</f>
        <v>0.2400000000000002</v>
      </c>
      <c r="P25" s="60"/>
      <c r="Q25" s="67">
        <f>P23+R23+R26+P26</f>
        <v>0.4800000000000004</v>
      </c>
      <c r="R25" s="159"/>
      <c r="S25" s="22"/>
      <c r="T25" s="22"/>
      <c r="U25" s="22"/>
    </row>
    <row r="26" spans="1:20" ht="15" customHeight="1" thickBot="1">
      <c r="A26" s="22"/>
      <c r="B26" s="22"/>
      <c r="C26" s="33"/>
      <c r="D26" s="162">
        <f>F23</f>
        <v>0.20999999999999996</v>
      </c>
      <c r="E26" s="163"/>
      <c r="F26" s="163">
        <f>F23</f>
        <v>0.20999999999999996</v>
      </c>
      <c r="G26" s="44"/>
      <c r="H26" s="164">
        <f>H23</f>
        <v>0.029999999999999805</v>
      </c>
      <c r="I26" s="44"/>
      <c r="J26" s="164">
        <f>J23</f>
        <v>-0.040000000000000036</v>
      </c>
      <c r="K26" s="44"/>
      <c r="L26" s="163">
        <f>L23</f>
        <v>0.2999999999999998</v>
      </c>
      <c r="M26" s="44"/>
      <c r="N26" s="164">
        <f>N23</f>
        <v>0</v>
      </c>
      <c r="O26" s="44"/>
      <c r="P26" s="164">
        <f>P23</f>
        <v>0.1200000000000001</v>
      </c>
      <c r="Q26" s="164"/>
      <c r="R26" s="165">
        <f>P23</f>
        <v>0.1200000000000001</v>
      </c>
      <c r="S26" s="22"/>
      <c r="T26" s="22"/>
    </row>
    <row r="27" spans="1:21" ht="15" customHeight="1">
      <c r="A27" s="22"/>
      <c r="B27" s="22" t="s">
        <v>44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51" t="s">
        <v>0</v>
      </c>
      <c r="T27" s="22"/>
      <c r="U27" s="22"/>
    </row>
    <row r="28" spans="1:23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5" customHeight="1">
      <c r="A29" s="215" t="s">
        <v>65</v>
      </c>
      <c r="B29" s="78"/>
      <c r="C29" s="78"/>
      <c r="D29" s="78"/>
      <c r="E29" s="78"/>
      <c r="F29" s="78"/>
      <c r="G29" s="78"/>
      <c r="H29" s="78"/>
      <c r="I29" s="22"/>
      <c r="J29" s="22"/>
      <c r="K29" s="22"/>
      <c r="L29" s="36"/>
      <c r="M29" s="22" t="s">
        <v>54</v>
      </c>
      <c r="N29" s="22" t="s">
        <v>15</v>
      </c>
      <c r="O29" s="241" t="s">
        <v>58</v>
      </c>
      <c r="P29" s="241"/>
      <c r="Q29" s="241"/>
      <c r="R29" s="241"/>
      <c r="S29" s="241"/>
      <c r="T29" s="27" t="s">
        <v>62</v>
      </c>
      <c r="U29" s="22"/>
      <c r="V29" s="22"/>
      <c r="W29" s="22"/>
    </row>
    <row r="30" spans="1:22" ht="15" customHeight="1">
      <c r="A30" s="22"/>
      <c r="B30" s="22"/>
      <c r="C30" s="22"/>
      <c r="D30" s="22"/>
      <c r="E30" s="22"/>
      <c r="F30" s="22"/>
      <c r="G30" s="30"/>
      <c r="H30" s="22"/>
      <c r="I30" s="22"/>
      <c r="J30" s="22"/>
      <c r="K30" s="22"/>
      <c r="L30" s="21"/>
      <c r="M30" s="22" t="s">
        <v>55</v>
      </c>
      <c r="N30" s="22" t="s">
        <v>15</v>
      </c>
      <c r="O30" s="241" t="s">
        <v>246</v>
      </c>
      <c r="P30" s="241"/>
      <c r="Q30" s="241"/>
      <c r="R30" s="241"/>
      <c r="S30" s="241"/>
      <c r="T30" s="27" t="s">
        <v>62</v>
      </c>
      <c r="U30" s="22"/>
      <c r="V30" s="22"/>
    </row>
    <row r="31" spans="7:21" ht="15" customHeight="1">
      <c r="G31" s="8"/>
      <c r="L31" s="61"/>
      <c r="M31" s="1" t="s">
        <v>7</v>
      </c>
      <c r="N31" s="22" t="s">
        <v>15</v>
      </c>
      <c r="O31" s="241" t="s">
        <v>59</v>
      </c>
      <c r="P31" s="241"/>
      <c r="Q31" s="241"/>
      <c r="R31" s="241"/>
      <c r="S31" s="241"/>
      <c r="T31" s="27" t="s">
        <v>63</v>
      </c>
      <c r="U31" s="260" t="s">
        <v>127</v>
      </c>
    </row>
    <row r="32" spans="3:21" ht="15" customHeight="1">
      <c r="C32"/>
      <c r="G32" s="8"/>
      <c r="L32" s="21"/>
      <c r="M32" s="1" t="s">
        <v>56</v>
      </c>
      <c r="N32" s="22" t="s">
        <v>15</v>
      </c>
      <c r="O32" s="241" t="s">
        <v>60</v>
      </c>
      <c r="P32" s="241"/>
      <c r="Q32" s="241"/>
      <c r="R32" s="241"/>
      <c r="S32" s="241"/>
      <c r="T32" s="27" t="s">
        <v>63</v>
      </c>
      <c r="U32" s="260"/>
    </row>
    <row r="33" spans="7:27" ht="15" customHeight="1">
      <c r="G33" s="8"/>
      <c r="L33" s="21"/>
      <c r="M33" s="1" t="s">
        <v>57</v>
      </c>
      <c r="N33" s="22" t="s">
        <v>15</v>
      </c>
      <c r="O33" s="241" t="s">
        <v>61</v>
      </c>
      <c r="P33" s="241"/>
      <c r="Q33" s="241"/>
      <c r="R33" s="241"/>
      <c r="S33" s="241"/>
      <c r="T33" s="27" t="s">
        <v>63</v>
      </c>
      <c r="U33" s="260"/>
      <c r="W33" s="22"/>
      <c r="X33" s="22"/>
      <c r="Y33" s="22"/>
      <c r="Z33" s="22"/>
      <c r="AA33" s="22"/>
    </row>
    <row r="34" spans="7:26" ht="15" customHeight="1">
      <c r="G34" s="8"/>
      <c r="W34" s="22"/>
      <c r="X34" s="22"/>
      <c r="Y34" s="22"/>
      <c r="Z34" s="22"/>
    </row>
  </sheetData>
  <sheetProtection/>
  <mergeCells count="14">
    <mergeCell ref="K2:T2"/>
    <mergeCell ref="D3:R3"/>
    <mergeCell ref="B3:C3"/>
    <mergeCell ref="A2:I2"/>
    <mergeCell ref="U31:U33"/>
    <mergeCell ref="O33:S33"/>
    <mergeCell ref="A5:A6"/>
    <mergeCell ref="S5:S6"/>
    <mergeCell ref="O29:S29"/>
    <mergeCell ref="O30:S30"/>
    <mergeCell ref="O31:S31"/>
    <mergeCell ref="O32:S32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634611" r:id="rId1"/>
    <oleObject progId="Equation.3" shapeId="634612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7"/>
  <sheetViews>
    <sheetView zoomScale="70" zoomScaleNormal="70" zoomScalePageLayoutView="0" workbookViewId="0" topLeftCell="A10">
      <selection activeCell="R40" sqref="R40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1" width="10.7109375" style="1" customWidth="1"/>
    <col min="12" max="15" width="8.7109375" style="1" customWidth="1"/>
    <col min="16" max="16" width="9.8515625" style="1" bestFit="1" customWidth="1"/>
    <col min="17" max="18" width="7.7109375" style="1" customWidth="1"/>
    <col min="19" max="20" width="8.7109375" style="1" customWidth="1"/>
    <col min="21" max="22" width="10.7109375" style="1" bestFit="1" customWidth="1"/>
    <col min="23" max="16384" width="6.7109375" style="1" customWidth="1"/>
  </cols>
  <sheetData>
    <row r="1" spans="1:26" s="19" customFormat="1" ht="19.5" customHeight="1">
      <c r="A1" s="261" t="s">
        <v>256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 t="s">
        <v>256</v>
      </c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46"/>
      <c r="X1" s="46"/>
      <c r="Y1" s="46"/>
      <c r="Z1" s="46"/>
    </row>
    <row r="2" spans="1:22" ht="15" customHeight="1">
      <c r="A2" s="22"/>
      <c r="B2" s="22"/>
      <c r="C2" s="22"/>
      <c r="D2" s="22"/>
      <c r="E2" s="22"/>
      <c r="F2" s="22"/>
      <c r="G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30"/>
      <c r="S2" s="22"/>
      <c r="T2" s="22"/>
      <c r="U2" s="22"/>
      <c r="V2" s="22"/>
    </row>
    <row r="3" spans="7:18" ht="15" customHeight="1">
      <c r="G3" s="8"/>
      <c r="R3" s="8"/>
    </row>
    <row r="4" spans="4:18" ht="15" customHeight="1">
      <c r="D4"/>
      <c r="G4" s="8"/>
      <c r="O4"/>
      <c r="R4" s="8"/>
    </row>
    <row r="5" spans="7:18" ht="15" customHeight="1">
      <c r="G5" s="8"/>
      <c r="R5" s="8"/>
    </row>
    <row r="6" spans="7:18" ht="15" customHeight="1">
      <c r="G6" s="8"/>
      <c r="R6" s="8"/>
    </row>
    <row r="8" spans="1:19" ht="15" customHeight="1">
      <c r="A8" s="299" t="s">
        <v>73</v>
      </c>
      <c r="B8" s="299"/>
      <c r="C8" s="299"/>
      <c r="D8" s="299"/>
      <c r="E8" s="299"/>
      <c r="F8" s="299"/>
      <c r="G8" s="299"/>
      <c r="H8" s="299"/>
      <c r="L8" s="299" t="s">
        <v>73</v>
      </c>
      <c r="M8" s="299"/>
      <c r="N8" s="299"/>
      <c r="O8" s="299"/>
      <c r="P8" s="299"/>
      <c r="Q8" s="299"/>
      <c r="R8" s="299"/>
      <c r="S8" s="299"/>
    </row>
    <row r="10" spans="2:21" ht="15" customHeight="1">
      <c r="B10" s="168" t="s">
        <v>7</v>
      </c>
      <c r="C10" s="19" t="s">
        <v>15</v>
      </c>
      <c r="D10" s="59">
        <v>20</v>
      </c>
      <c r="E10" s="59" t="s">
        <v>63</v>
      </c>
      <c r="F10" s="294" t="s">
        <v>341</v>
      </c>
      <c r="G10" s="294"/>
      <c r="H10" s="19" t="s">
        <v>15</v>
      </c>
      <c r="I10" s="59">
        <f>D10*D10/4</f>
        <v>100</v>
      </c>
      <c r="J10" s="59" t="s">
        <v>63</v>
      </c>
      <c r="M10" s="168" t="s">
        <v>7</v>
      </c>
      <c r="N10" s="19" t="s">
        <v>15</v>
      </c>
      <c r="O10" s="59">
        <v>20</v>
      </c>
      <c r="P10" s="59" t="s">
        <v>63</v>
      </c>
      <c r="Q10" s="294" t="s">
        <v>341</v>
      </c>
      <c r="R10" s="294"/>
      <c r="S10" s="19" t="s">
        <v>15</v>
      </c>
      <c r="T10" s="59">
        <f>O10*O10/4</f>
        <v>100</v>
      </c>
      <c r="U10" s="59" t="s">
        <v>63</v>
      </c>
    </row>
    <row r="11" spans="2:21" ht="15" customHeight="1">
      <c r="B11" s="168"/>
      <c r="C11" s="19"/>
      <c r="D11" s="59"/>
      <c r="E11" s="59"/>
      <c r="F11" s="171"/>
      <c r="G11" s="171"/>
      <c r="H11" s="19"/>
      <c r="I11" s="59"/>
      <c r="J11" s="59"/>
      <c r="M11" s="168"/>
      <c r="N11" s="19"/>
      <c r="O11" s="59"/>
      <c r="P11" s="59"/>
      <c r="Q11" s="171"/>
      <c r="R11" s="171"/>
      <c r="S11" s="19"/>
      <c r="T11" s="59"/>
      <c r="U11" s="59"/>
    </row>
    <row r="12" spans="1:22" s="22" customFormat="1" ht="19.5" customHeight="1">
      <c r="A12" s="268" t="s">
        <v>275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 t="s">
        <v>275</v>
      </c>
      <c r="M12" s="268"/>
      <c r="N12" s="268"/>
      <c r="O12" s="268"/>
      <c r="P12" s="268"/>
      <c r="Q12" s="268"/>
      <c r="R12" s="268"/>
      <c r="S12" s="268"/>
      <c r="T12" s="268"/>
      <c r="U12" s="268"/>
      <c r="V12" s="268"/>
    </row>
    <row r="13" spans="1:22" s="22" customFormat="1" ht="19.5" customHeight="1">
      <c r="A13" s="268" t="s">
        <v>276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 t="s">
        <v>276</v>
      </c>
      <c r="M13" s="268"/>
      <c r="N13" s="268"/>
      <c r="O13" s="268"/>
      <c r="P13" s="268"/>
      <c r="Q13" s="268"/>
      <c r="R13" s="268"/>
      <c r="S13" s="268"/>
      <c r="T13" s="268"/>
      <c r="U13" s="268"/>
      <c r="V13" s="268"/>
    </row>
    <row r="14" s="22" customFormat="1" ht="19.5" customHeight="1"/>
    <row r="15" spans="1:22" s="19" customFormat="1" ht="19.5" customHeight="1">
      <c r="A15" s="295" t="s">
        <v>78</v>
      </c>
      <c r="B15" s="295"/>
      <c r="C15" s="295"/>
      <c r="D15" s="295"/>
      <c r="E15" s="65" t="s">
        <v>46</v>
      </c>
      <c r="F15" s="287" t="s">
        <v>66</v>
      </c>
      <c r="G15" s="287"/>
      <c r="H15" s="280"/>
      <c r="I15" s="280"/>
      <c r="J15" s="280"/>
      <c r="K15" s="280"/>
      <c r="L15" s="295" t="s">
        <v>78</v>
      </c>
      <c r="M15" s="295"/>
      <c r="N15" s="295"/>
      <c r="O15" s="295"/>
      <c r="P15" s="65" t="s">
        <v>46</v>
      </c>
      <c r="Q15" s="287" t="s">
        <v>66</v>
      </c>
      <c r="R15" s="287"/>
      <c r="S15" s="280"/>
      <c r="T15" s="280"/>
      <c r="U15" s="280"/>
      <c r="V15" s="280"/>
    </row>
    <row r="16" spans="1:22" s="20" customFormat="1" ht="30" customHeight="1">
      <c r="A16" s="295"/>
      <c r="B16" s="295"/>
      <c r="C16" s="295"/>
      <c r="D16" s="295"/>
      <c r="E16" s="64" t="s">
        <v>48</v>
      </c>
      <c r="F16" s="287"/>
      <c r="G16" s="287"/>
      <c r="H16" s="280"/>
      <c r="I16" s="280"/>
      <c r="J16" s="280"/>
      <c r="K16" s="280"/>
      <c r="L16" s="295"/>
      <c r="M16" s="295"/>
      <c r="N16" s="295"/>
      <c r="O16" s="295"/>
      <c r="P16" s="64" t="s">
        <v>48</v>
      </c>
      <c r="Q16" s="287"/>
      <c r="R16" s="287"/>
      <c r="S16" s="280"/>
      <c r="T16" s="280"/>
      <c r="U16" s="280"/>
      <c r="V16" s="280"/>
    </row>
    <row r="17" spans="1:22" ht="15" customHeight="1">
      <c r="A17" s="278" t="s">
        <v>277</v>
      </c>
      <c r="B17" s="278"/>
      <c r="C17" s="278"/>
      <c r="D17" s="278"/>
      <c r="E17" s="67">
        <v>-0.8</v>
      </c>
      <c r="F17" s="288">
        <f>(-1)*E17+E18</f>
        <v>0.8</v>
      </c>
      <c r="G17" s="289" t="e">
        <f>100*E17/(((#REF!*(-1))+#REF!)/100)</f>
        <v>#REF!</v>
      </c>
      <c r="H17" s="69">
        <f>E17^2</f>
        <v>0.6400000000000001</v>
      </c>
      <c r="I17" s="69" t="s">
        <v>47</v>
      </c>
      <c r="J17" s="69">
        <v>0</v>
      </c>
      <c r="K17" s="69"/>
      <c r="L17" s="278" t="s">
        <v>267</v>
      </c>
      <c r="M17" s="278"/>
      <c r="N17" s="278"/>
      <c r="O17" s="278"/>
      <c r="P17" s="67">
        <v>-1.66</v>
      </c>
      <c r="Q17" s="288">
        <f>(-1)*P17+P18</f>
        <v>1.66</v>
      </c>
      <c r="R17" s="289" t="e">
        <f>100*P17/(((#REF!*(-1))+#REF!)/100)</f>
        <v>#REF!</v>
      </c>
      <c r="S17" s="69">
        <f>P17^2</f>
        <v>2.7556</v>
      </c>
      <c r="T17" s="69" t="s">
        <v>47</v>
      </c>
      <c r="U17" s="69">
        <f>($I$10*0.5)*S17/Q17</f>
        <v>83</v>
      </c>
      <c r="V17" s="70"/>
    </row>
    <row r="18" spans="1:22" ht="15" customHeight="1">
      <c r="A18" s="278"/>
      <c r="B18" s="278"/>
      <c r="C18" s="278"/>
      <c r="D18" s="278"/>
      <c r="E18" s="67">
        <v>0</v>
      </c>
      <c r="F18" s="288" t="e">
        <f>100*D18/(((#REF!*(-1))+#REF!)/100)</f>
        <v>#REF!</v>
      </c>
      <c r="G18" s="289" t="e">
        <f>100*E18/(((#REF!*(-1))+#REF!)/100)</f>
        <v>#REF!</v>
      </c>
      <c r="H18" s="69" t="s">
        <v>47</v>
      </c>
      <c r="I18" s="69">
        <f>E18^2</f>
        <v>0</v>
      </c>
      <c r="J18" s="69"/>
      <c r="K18" s="69">
        <v>0</v>
      </c>
      <c r="L18" s="278"/>
      <c r="M18" s="278"/>
      <c r="N18" s="278"/>
      <c r="O18" s="278"/>
      <c r="P18" s="67">
        <v>0</v>
      </c>
      <c r="Q18" s="288" t="e">
        <f>100*O18/(((#REF!*(-1))+#REF!)/100)</f>
        <v>#REF!</v>
      </c>
      <c r="R18" s="289" t="e">
        <f>100*P18/(((#REF!*(-1))+#REF!)/100)</f>
        <v>#REF!</v>
      </c>
      <c r="S18" s="69" t="s">
        <v>47</v>
      </c>
      <c r="T18" s="69">
        <f>P18^2</f>
        <v>0</v>
      </c>
      <c r="U18" s="69" t="s">
        <v>47</v>
      </c>
      <c r="V18" s="69">
        <f>($I$10*0.5)*T18/Q17</f>
        <v>0</v>
      </c>
    </row>
    <row r="19" spans="1:22" ht="15" customHeight="1">
      <c r="A19" s="278" t="s">
        <v>257</v>
      </c>
      <c r="B19" s="278"/>
      <c r="C19" s="278"/>
      <c r="D19" s="278"/>
      <c r="E19" s="169">
        <v>-0.4</v>
      </c>
      <c r="F19" s="262">
        <f>(-1)*E19+E20</f>
        <v>0.66</v>
      </c>
      <c r="G19" s="262" t="e">
        <f>100*E19/(((#REF!*(-1))+#REF!)/100)</f>
        <v>#REF!</v>
      </c>
      <c r="H19" s="69">
        <f>E19^2</f>
        <v>0.16000000000000003</v>
      </c>
      <c r="I19" s="69" t="s">
        <v>47</v>
      </c>
      <c r="J19" s="69">
        <f>($I$10*0.5)*H19/F19</f>
        <v>12.121212121212123</v>
      </c>
      <c r="K19" s="69"/>
      <c r="L19" s="278" t="s">
        <v>268</v>
      </c>
      <c r="M19" s="278"/>
      <c r="N19" s="278"/>
      <c r="O19" s="278"/>
      <c r="P19" s="169">
        <v>-2.24</v>
      </c>
      <c r="Q19" s="262">
        <f>(-1)*P19+P20</f>
        <v>2.24</v>
      </c>
      <c r="R19" s="262" t="e">
        <f>100*P19/(((#REF!*(-1))+#REF!)/100)</f>
        <v>#REF!</v>
      </c>
      <c r="S19" s="69">
        <f>P19^2</f>
        <v>5.017600000000001</v>
      </c>
      <c r="T19" s="69" t="s">
        <v>47</v>
      </c>
      <c r="U19" s="69">
        <f aca="true" t="shared" si="0" ref="U19:U31">($I$10*0.5)*S19/Q19</f>
        <v>112</v>
      </c>
      <c r="V19" s="69" t="s">
        <v>47</v>
      </c>
    </row>
    <row r="20" spans="1:22" ht="15" customHeight="1">
      <c r="A20" s="278"/>
      <c r="B20" s="278"/>
      <c r="C20" s="278"/>
      <c r="D20" s="278"/>
      <c r="E20" s="169">
        <v>0.26</v>
      </c>
      <c r="F20" s="262" t="e">
        <f>100*D20/(((#REF!*(-1))+#REF!)/100)</f>
        <v>#REF!</v>
      </c>
      <c r="G20" s="262" t="e">
        <f>100*E20/(((#REF!*(-1))+#REF!)/100)</f>
        <v>#REF!</v>
      </c>
      <c r="H20" s="69" t="s">
        <v>47</v>
      </c>
      <c r="I20" s="69">
        <f>E20^2</f>
        <v>0.06760000000000001</v>
      </c>
      <c r="J20" s="69" t="s">
        <v>47</v>
      </c>
      <c r="K20" s="69">
        <f>($I$10*0.5)*I20/F19</f>
        <v>5.121212121212121</v>
      </c>
      <c r="L20" s="278"/>
      <c r="M20" s="278"/>
      <c r="N20" s="278"/>
      <c r="O20" s="278"/>
      <c r="P20" s="169">
        <v>0</v>
      </c>
      <c r="Q20" s="262" t="e">
        <f>100*O20/(((#REF!*(-1))+#REF!)/100)</f>
        <v>#REF!</v>
      </c>
      <c r="R20" s="262" t="e">
        <f>100*P20/(((#REF!*(-1))+#REF!)/100)</f>
        <v>#REF!</v>
      </c>
      <c r="S20" s="69" t="s">
        <v>47</v>
      </c>
      <c r="T20" s="69">
        <f aca="true" t="shared" si="1" ref="T20:T32">P20^2</f>
        <v>0</v>
      </c>
      <c r="U20" s="69" t="s">
        <v>47</v>
      </c>
      <c r="V20" s="69">
        <f aca="true" t="shared" si="2" ref="V20:V32">($I$10*0.5)*T20/Q19</f>
        <v>0</v>
      </c>
    </row>
    <row r="21" spans="1:22" ht="15" customHeight="1">
      <c r="A21" s="278" t="s">
        <v>258</v>
      </c>
      <c r="B21" s="278"/>
      <c r="C21" s="278"/>
      <c r="D21" s="278"/>
      <c r="E21" s="169">
        <v>0</v>
      </c>
      <c r="F21" s="262">
        <f>(-1)*E21+E22</f>
        <v>0.7</v>
      </c>
      <c r="G21" s="262" t="e">
        <f>100*E21/(((#REF!*(-1))+#REF!)/100)</f>
        <v>#REF!</v>
      </c>
      <c r="H21" s="69">
        <f>E21^2</f>
        <v>0</v>
      </c>
      <c r="I21" s="69" t="s">
        <v>47</v>
      </c>
      <c r="J21" s="69">
        <f aca="true" t="shared" si="3" ref="J21:J27">($I$10*0.5)*H21/F21</f>
        <v>0</v>
      </c>
      <c r="K21" s="69" t="s">
        <v>47</v>
      </c>
      <c r="L21" s="278" t="s">
        <v>270</v>
      </c>
      <c r="M21" s="278"/>
      <c r="N21" s="278"/>
      <c r="O21" s="278"/>
      <c r="P21" s="169">
        <v>-1.08</v>
      </c>
      <c r="Q21" s="262">
        <f>(-1)*P21+P22</f>
        <v>1.08</v>
      </c>
      <c r="R21" s="262" t="e">
        <f>100*P21/(((#REF!*(-1))+#REF!)/100)</f>
        <v>#REF!</v>
      </c>
      <c r="S21" s="69">
        <f>P21^2</f>
        <v>1.1664</v>
      </c>
      <c r="T21" s="69" t="s">
        <v>47</v>
      </c>
      <c r="U21" s="69">
        <f t="shared" si="0"/>
        <v>54</v>
      </c>
      <c r="V21" s="69" t="s">
        <v>47</v>
      </c>
    </row>
    <row r="22" spans="1:22" ht="15" customHeight="1">
      <c r="A22" s="278"/>
      <c r="B22" s="278"/>
      <c r="C22" s="278"/>
      <c r="D22" s="278"/>
      <c r="E22" s="169">
        <v>0.7</v>
      </c>
      <c r="F22" s="262" t="e">
        <f>100*D22/(((#REF!*(-1))+#REF!)/100)</f>
        <v>#REF!</v>
      </c>
      <c r="G22" s="262" t="e">
        <f>100*E22/(((#REF!*(-1))+#REF!)/100)</f>
        <v>#REF!</v>
      </c>
      <c r="H22" s="69" t="s">
        <v>47</v>
      </c>
      <c r="I22" s="69">
        <f>E22^2</f>
        <v>0.48999999999999994</v>
      </c>
      <c r="J22" s="69" t="s">
        <v>47</v>
      </c>
      <c r="K22" s="69">
        <f aca="true" t="shared" si="4" ref="K22:K28">($I$10*0.5)*I22/F21</f>
        <v>35</v>
      </c>
      <c r="L22" s="278"/>
      <c r="M22" s="278"/>
      <c r="N22" s="278"/>
      <c r="O22" s="278"/>
      <c r="P22" s="169">
        <v>0</v>
      </c>
      <c r="Q22" s="262" t="e">
        <f>100*O22/(((#REF!*(-1))+#REF!)/100)</f>
        <v>#REF!</v>
      </c>
      <c r="R22" s="262" t="e">
        <f>100*P22/(((#REF!*(-1))+#REF!)/100)</f>
        <v>#REF!</v>
      </c>
      <c r="S22" s="69" t="s">
        <v>47</v>
      </c>
      <c r="T22" s="69">
        <f t="shared" si="1"/>
        <v>0</v>
      </c>
      <c r="U22" s="69" t="s">
        <v>47</v>
      </c>
      <c r="V22" s="69">
        <f t="shared" si="2"/>
        <v>0</v>
      </c>
    </row>
    <row r="23" spans="1:22" ht="15" customHeight="1">
      <c r="A23" s="278" t="s">
        <v>259</v>
      </c>
      <c r="B23" s="278"/>
      <c r="C23" s="278"/>
      <c r="D23" s="278"/>
      <c r="E23" s="169">
        <v>0</v>
      </c>
      <c r="F23" s="262">
        <f>(-1)*E23+E24</f>
        <v>0.64</v>
      </c>
      <c r="G23" s="262" t="e">
        <f>100*E23/(((#REF!*(-1))+#REF!)/100)</f>
        <v>#REF!</v>
      </c>
      <c r="H23" s="69">
        <f>E23^2</f>
        <v>0</v>
      </c>
      <c r="I23" s="69" t="s">
        <v>47</v>
      </c>
      <c r="J23" s="69">
        <f t="shared" si="3"/>
        <v>0</v>
      </c>
      <c r="K23" s="69" t="s">
        <v>47</v>
      </c>
      <c r="L23" s="278" t="s">
        <v>269</v>
      </c>
      <c r="M23" s="278"/>
      <c r="N23" s="278"/>
      <c r="O23" s="278"/>
      <c r="P23" s="169">
        <v>-0.1</v>
      </c>
      <c r="Q23" s="262">
        <f>(-1)*P23+P24</f>
        <v>0.52</v>
      </c>
      <c r="R23" s="262" t="e">
        <f>100*P23/(((#REF!*(-1))+#REF!)/100)</f>
        <v>#REF!</v>
      </c>
      <c r="S23" s="69">
        <f>P23^2</f>
        <v>0.010000000000000002</v>
      </c>
      <c r="T23" s="69" t="s">
        <v>47</v>
      </c>
      <c r="U23" s="69">
        <f t="shared" si="0"/>
        <v>0.9615384615384617</v>
      </c>
      <c r="V23" s="69" t="s">
        <v>47</v>
      </c>
    </row>
    <row r="24" spans="1:22" ht="15" customHeight="1">
      <c r="A24" s="278"/>
      <c r="B24" s="278"/>
      <c r="C24" s="278"/>
      <c r="D24" s="278"/>
      <c r="E24" s="169">
        <v>0.64</v>
      </c>
      <c r="F24" s="262" t="e">
        <f>100*D24/(((#REF!*(-1))+#REF!)/100)</f>
        <v>#REF!</v>
      </c>
      <c r="G24" s="262" t="e">
        <f>100*E24/(((#REF!*(-1))+#REF!)/100)</f>
        <v>#REF!</v>
      </c>
      <c r="H24" s="69" t="s">
        <v>47</v>
      </c>
      <c r="I24" s="69">
        <f>E24^2</f>
        <v>0.4096</v>
      </c>
      <c r="J24" s="69" t="s">
        <v>47</v>
      </c>
      <c r="K24" s="69">
        <f t="shared" si="4"/>
        <v>32</v>
      </c>
      <c r="L24" s="278"/>
      <c r="M24" s="278"/>
      <c r="N24" s="278"/>
      <c r="O24" s="278"/>
      <c r="P24" s="169">
        <v>0.42</v>
      </c>
      <c r="Q24" s="262" t="e">
        <f>100*O24/(((#REF!*(-1))+#REF!)/100)</f>
        <v>#REF!</v>
      </c>
      <c r="R24" s="262" t="e">
        <f>100*P24/(((#REF!*(-1))+#REF!)/100)</f>
        <v>#REF!</v>
      </c>
      <c r="S24" s="69" t="s">
        <v>47</v>
      </c>
      <c r="T24" s="69">
        <f t="shared" si="1"/>
        <v>0.17639999999999997</v>
      </c>
      <c r="U24" s="69" t="s">
        <v>47</v>
      </c>
      <c r="V24" s="69">
        <f t="shared" si="2"/>
        <v>16.961538461538456</v>
      </c>
    </row>
    <row r="25" spans="1:22" ht="15" customHeight="1">
      <c r="A25" s="278" t="s">
        <v>260</v>
      </c>
      <c r="B25" s="278"/>
      <c r="C25" s="278"/>
      <c r="D25" s="278"/>
      <c r="E25" s="169">
        <v>0</v>
      </c>
      <c r="F25" s="262">
        <f>(-1)*E25+E26</f>
        <v>0.48</v>
      </c>
      <c r="G25" s="262" t="e">
        <f>100*E25/(((#REF!*(-1))+#REF!)/100)</f>
        <v>#REF!</v>
      </c>
      <c r="H25" s="69">
        <f>E25^2</f>
        <v>0</v>
      </c>
      <c r="I25" s="69" t="s">
        <v>47</v>
      </c>
      <c r="J25" s="69">
        <f t="shared" si="3"/>
        <v>0</v>
      </c>
      <c r="K25" s="69" t="s">
        <v>47</v>
      </c>
      <c r="L25" s="278" t="s">
        <v>271</v>
      </c>
      <c r="M25" s="278"/>
      <c r="N25" s="278"/>
      <c r="O25" s="278"/>
      <c r="P25" s="169">
        <v>0</v>
      </c>
      <c r="Q25" s="262">
        <f>(-1)*P25+P26</f>
        <v>0.66</v>
      </c>
      <c r="R25" s="262" t="e">
        <f>100*P25/(((#REF!*(-1))+#REF!)/100)</f>
        <v>#REF!</v>
      </c>
      <c r="S25" s="69">
        <f>P25^2</f>
        <v>0</v>
      </c>
      <c r="T25" s="69" t="s">
        <v>47</v>
      </c>
      <c r="U25" s="69">
        <f t="shared" si="0"/>
        <v>0</v>
      </c>
      <c r="V25" s="69" t="s">
        <v>47</v>
      </c>
    </row>
    <row r="26" spans="1:22" ht="15" customHeight="1">
      <c r="A26" s="278"/>
      <c r="B26" s="278"/>
      <c r="C26" s="278"/>
      <c r="D26" s="278"/>
      <c r="E26" s="170">
        <v>0.48</v>
      </c>
      <c r="F26" s="262" t="e">
        <f>100*D26/(((#REF!*(-1))+#REF!)/100)</f>
        <v>#REF!</v>
      </c>
      <c r="G26" s="262" t="e">
        <f>100*E26/(((#REF!*(-1))+#REF!)/100)</f>
        <v>#REF!</v>
      </c>
      <c r="H26" s="69" t="s">
        <v>47</v>
      </c>
      <c r="I26" s="69">
        <f>E26^2</f>
        <v>0.2304</v>
      </c>
      <c r="J26" s="69" t="s">
        <v>47</v>
      </c>
      <c r="K26" s="69">
        <f t="shared" si="4"/>
        <v>24</v>
      </c>
      <c r="L26" s="278"/>
      <c r="M26" s="278"/>
      <c r="N26" s="278"/>
      <c r="O26" s="278"/>
      <c r="P26" s="169">
        <v>0.66</v>
      </c>
      <c r="Q26" s="262" t="e">
        <f>100*O26/(((#REF!*(-1))+#REF!)/100)</f>
        <v>#REF!</v>
      </c>
      <c r="R26" s="262" t="e">
        <f>100*P26/(((#REF!*(-1))+#REF!)/100)</f>
        <v>#REF!</v>
      </c>
      <c r="S26" s="69" t="s">
        <v>47</v>
      </c>
      <c r="T26" s="69">
        <f t="shared" si="1"/>
        <v>0.43560000000000004</v>
      </c>
      <c r="U26" s="69" t="s">
        <v>47</v>
      </c>
      <c r="V26" s="69">
        <f t="shared" si="2"/>
        <v>33</v>
      </c>
    </row>
    <row r="27" spans="1:22" ht="15" customHeight="1">
      <c r="A27" s="278" t="s">
        <v>261</v>
      </c>
      <c r="B27" s="278"/>
      <c r="C27" s="278"/>
      <c r="D27" s="278"/>
      <c r="E27" s="169">
        <v>0</v>
      </c>
      <c r="F27" s="262">
        <f>(-1)*E27+E28</f>
        <v>0.68</v>
      </c>
      <c r="G27" s="262" t="e">
        <f>100*E27/(((#REF!*(-1))+#REF!)/100)</f>
        <v>#REF!</v>
      </c>
      <c r="H27" s="69">
        <f>E27^2</f>
        <v>0</v>
      </c>
      <c r="I27" s="69" t="s">
        <v>47</v>
      </c>
      <c r="J27" s="69">
        <f t="shared" si="3"/>
        <v>0</v>
      </c>
      <c r="K27" s="69" t="s">
        <v>47</v>
      </c>
      <c r="L27" s="278" t="s">
        <v>272</v>
      </c>
      <c r="M27" s="278"/>
      <c r="N27" s="278"/>
      <c r="O27" s="278"/>
      <c r="P27" s="169">
        <v>0</v>
      </c>
      <c r="Q27" s="262">
        <f>(-1)*P27+P28</f>
        <v>0.62</v>
      </c>
      <c r="R27" s="262" t="e">
        <f>100*P27/(((#REF!*(-1))+#REF!)/100)</f>
        <v>#REF!</v>
      </c>
      <c r="S27" s="69">
        <f>P27^2</f>
        <v>0</v>
      </c>
      <c r="T27" s="69" t="s">
        <v>47</v>
      </c>
      <c r="U27" s="69">
        <f t="shared" si="0"/>
        <v>0</v>
      </c>
      <c r="V27" s="69" t="s">
        <v>47</v>
      </c>
    </row>
    <row r="28" spans="1:22" ht="15" customHeight="1">
      <c r="A28" s="278"/>
      <c r="B28" s="278"/>
      <c r="C28" s="278"/>
      <c r="D28" s="278"/>
      <c r="E28" s="170">
        <v>0.68</v>
      </c>
      <c r="F28" s="262" t="e">
        <f>100*D28/(((#REF!*(-1))+#REF!)/100)</f>
        <v>#REF!</v>
      </c>
      <c r="G28" s="262" t="e">
        <f>100*E28/(((#REF!*(-1))+#REF!)/100)</f>
        <v>#REF!</v>
      </c>
      <c r="H28" s="69" t="s">
        <v>47</v>
      </c>
      <c r="I28" s="69">
        <f>E28^2</f>
        <v>0.4624000000000001</v>
      </c>
      <c r="J28" s="69" t="s">
        <v>47</v>
      </c>
      <c r="K28" s="69">
        <f t="shared" si="4"/>
        <v>34.00000000000001</v>
      </c>
      <c r="L28" s="278"/>
      <c r="M28" s="278"/>
      <c r="N28" s="278"/>
      <c r="O28" s="278"/>
      <c r="P28" s="169">
        <v>0.62</v>
      </c>
      <c r="Q28" s="262" t="e">
        <f>100*O28/(((#REF!*(-1))+#REF!)/100)</f>
        <v>#REF!</v>
      </c>
      <c r="R28" s="262" t="e">
        <f>100*P28/(((#REF!*(-1))+#REF!)/100)</f>
        <v>#REF!</v>
      </c>
      <c r="S28" s="69" t="s">
        <v>47</v>
      </c>
      <c r="T28" s="69">
        <f t="shared" si="1"/>
        <v>0.3844</v>
      </c>
      <c r="U28" s="69" t="s">
        <v>47</v>
      </c>
      <c r="V28" s="69">
        <f t="shared" si="2"/>
        <v>31.000000000000004</v>
      </c>
    </row>
    <row r="29" spans="1:22" ht="15" customHeight="1">
      <c r="A29" s="278" t="s">
        <v>278</v>
      </c>
      <c r="B29" s="278"/>
      <c r="C29" s="278"/>
      <c r="D29" s="278"/>
      <c r="E29" s="67">
        <v>0</v>
      </c>
      <c r="F29" s="288">
        <f>(-1)*E29+E30</f>
        <v>0.8</v>
      </c>
      <c r="G29" s="289" t="e">
        <f>100*E29/(((#REF!*(-1))+#REF!)/100)</f>
        <v>#REF!</v>
      </c>
      <c r="H29" s="69">
        <f>E29^2</f>
        <v>0</v>
      </c>
      <c r="I29" s="69" t="s">
        <v>47</v>
      </c>
      <c r="J29" s="69">
        <v>0</v>
      </c>
      <c r="K29" s="70"/>
      <c r="L29" s="278" t="s">
        <v>273</v>
      </c>
      <c r="M29" s="278"/>
      <c r="N29" s="278"/>
      <c r="O29" s="278"/>
      <c r="P29" s="67">
        <v>0</v>
      </c>
      <c r="Q29" s="288">
        <f>(-1)*P29+P30</f>
        <v>0.4</v>
      </c>
      <c r="R29" s="289" t="e">
        <f>100*P29/(((#REF!*(-1))+#REF!)/100)</f>
        <v>#REF!</v>
      </c>
      <c r="S29" s="69">
        <f>P29^2</f>
        <v>0</v>
      </c>
      <c r="T29" s="69" t="s">
        <v>47</v>
      </c>
      <c r="U29" s="69">
        <f t="shared" si="0"/>
        <v>0</v>
      </c>
      <c r="V29" s="69" t="s">
        <v>47</v>
      </c>
    </row>
    <row r="30" spans="1:22" ht="15" customHeight="1">
      <c r="A30" s="278"/>
      <c r="B30" s="278"/>
      <c r="C30" s="278"/>
      <c r="D30" s="278"/>
      <c r="E30" s="67">
        <v>0.8</v>
      </c>
      <c r="F30" s="288" t="e">
        <f>100*D30/(((#REF!*(-1))+#REF!)/100)</f>
        <v>#REF!</v>
      </c>
      <c r="G30" s="289" t="e">
        <f>100*E30/(((#REF!*(-1))+#REF!)/100)</f>
        <v>#REF!</v>
      </c>
      <c r="H30" s="69" t="s">
        <v>47</v>
      </c>
      <c r="I30" s="69">
        <f>E30^2</f>
        <v>0.6400000000000001</v>
      </c>
      <c r="J30" s="69"/>
      <c r="K30" s="69">
        <v>0</v>
      </c>
      <c r="L30" s="278"/>
      <c r="M30" s="278"/>
      <c r="N30" s="278"/>
      <c r="O30" s="278"/>
      <c r="P30" s="67">
        <v>0.4</v>
      </c>
      <c r="Q30" s="288" t="e">
        <f>100*O30/(((#REF!*(-1))+#REF!)/100)</f>
        <v>#REF!</v>
      </c>
      <c r="R30" s="289" t="e">
        <f>100*P30/(((#REF!*(-1))+#REF!)/100)</f>
        <v>#REF!</v>
      </c>
      <c r="S30" s="69" t="s">
        <v>47</v>
      </c>
      <c r="T30" s="69">
        <f t="shared" si="1"/>
        <v>0.16000000000000003</v>
      </c>
      <c r="U30" s="69" t="s">
        <v>47</v>
      </c>
      <c r="V30" s="69">
        <f t="shared" si="2"/>
        <v>20.000000000000004</v>
      </c>
    </row>
    <row r="31" spans="1:22" ht="15" customHeight="1">
      <c r="A31" s="278" t="s">
        <v>279</v>
      </c>
      <c r="B31" s="278"/>
      <c r="C31" s="278"/>
      <c r="D31" s="278"/>
      <c r="E31" s="169">
        <v>0</v>
      </c>
      <c r="F31" s="262">
        <f>(-1)*E31+E32</f>
        <v>0.84</v>
      </c>
      <c r="G31" s="262" t="e">
        <f>100*E31/(((#REF!*(-1))+#REF!)/100)</f>
        <v>#REF!</v>
      </c>
      <c r="H31" s="69">
        <f>E31^2</f>
        <v>0</v>
      </c>
      <c r="I31" s="69" t="s">
        <v>47</v>
      </c>
      <c r="J31" s="69">
        <f>($I$10*0.25)*H31/F31</f>
        <v>0</v>
      </c>
      <c r="K31" s="69"/>
      <c r="L31" s="278" t="s">
        <v>274</v>
      </c>
      <c r="M31" s="278"/>
      <c r="N31" s="278"/>
      <c r="O31" s="278"/>
      <c r="P31" s="169">
        <v>0</v>
      </c>
      <c r="Q31" s="262">
        <f>(-1)*P31+P32</f>
        <v>0.28</v>
      </c>
      <c r="R31" s="262" t="e">
        <f>100*P31/(((#REF!*(-1))+#REF!)/100)</f>
        <v>#REF!</v>
      </c>
      <c r="S31" s="69">
        <f>P31^2</f>
        <v>0</v>
      </c>
      <c r="T31" s="69" t="s">
        <v>47</v>
      </c>
      <c r="U31" s="69">
        <f t="shared" si="0"/>
        <v>0</v>
      </c>
      <c r="V31" s="69" t="s">
        <v>47</v>
      </c>
    </row>
    <row r="32" spans="1:22" ht="15" customHeight="1">
      <c r="A32" s="278"/>
      <c r="B32" s="278"/>
      <c r="C32" s="278"/>
      <c r="D32" s="278"/>
      <c r="E32" s="169">
        <v>0.84</v>
      </c>
      <c r="F32" s="262" t="e">
        <f>100*D32/(((#REF!*(-1))+#REF!)/100)</f>
        <v>#REF!</v>
      </c>
      <c r="G32" s="262" t="e">
        <f>100*E32/(((#REF!*(-1))+#REF!)/100)</f>
        <v>#REF!</v>
      </c>
      <c r="H32" s="69" t="s">
        <v>47</v>
      </c>
      <c r="I32" s="69">
        <f>E32^2</f>
        <v>0.7055999999999999</v>
      </c>
      <c r="J32" s="69"/>
      <c r="K32" s="69">
        <f>($I$10*0.25)*I32/F31</f>
        <v>20.999999999999996</v>
      </c>
      <c r="L32" s="278"/>
      <c r="M32" s="278"/>
      <c r="N32" s="278"/>
      <c r="O32" s="278"/>
      <c r="P32" s="169">
        <v>0.28</v>
      </c>
      <c r="Q32" s="262" t="e">
        <f>100*O32/(((#REF!*(-1))+#REF!)/100)</f>
        <v>#REF!</v>
      </c>
      <c r="R32" s="262" t="e">
        <f>100*P32/(((#REF!*(-1))+#REF!)/100)</f>
        <v>#REF!</v>
      </c>
      <c r="S32" s="69" t="s">
        <v>47</v>
      </c>
      <c r="T32" s="69">
        <f t="shared" si="1"/>
        <v>0.07840000000000001</v>
      </c>
      <c r="U32" s="69" t="s">
        <v>47</v>
      </c>
      <c r="V32" s="69">
        <f t="shared" si="2"/>
        <v>14</v>
      </c>
    </row>
    <row r="33" spans="1:22" ht="15" customHeight="1">
      <c r="A33" s="278" t="s">
        <v>262</v>
      </c>
      <c r="B33" s="278"/>
      <c r="C33" s="278"/>
      <c r="D33" s="278"/>
      <c r="E33" s="169">
        <v>0</v>
      </c>
      <c r="F33" s="262">
        <f>(-1)*E33+E34</f>
        <v>0.48</v>
      </c>
      <c r="G33" s="262" t="e">
        <f>100*E33/(((#REF!*(-1))+#REF!)/100)</f>
        <v>#REF!</v>
      </c>
      <c r="H33" s="69">
        <f>E33^2</f>
        <v>0</v>
      </c>
      <c r="I33" s="69" t="s">
        <v>47</v>
      </c>
      <c r="J33" s="69">
        <f aca="true" t="shared" si="5" ref="J33:J41">($I$10*0.5)*H33/F33</f>
        <v>0</v>
      </c>
      <c r="K33" s="69"/>
      <c r="L33" s="30"/>
      <c r="M33" s="30"/>
      <c r="N33" s="30"/>
      <c r="O33" s="30"/>
      <c r="P33" s="30"/>
      <c r="Q33" s="140"/>
      <c r="R33" s="30"/>
      <c r="S33" s="30"/>
      <c r="T33" s="30"/>
      <c r="U33" s="298">
        <f>SUM(U17:U32)</f>
        <v>249.96153846153845</v>
      </c>
      <c r="V33" s="298">
        <f>SUM(V17:V32)</f>
        <v>114.96153846153845</v>
      </c>
    </row>
    <row r="34" spans="1:22" ht="15" customHeight="1">
      <c r="A34" s="278"/>
      <c r="B34" s="278"/>
      <c r="C34" s="278"/>
      <c r="D34" s="278"/>
      <c r="E34" s="170">
        <v>0.48</v>
      </c>
      <c r="F34" s="262" t="e">
        <f>100*D34/(((#REF!*(-1))+#REF!)/100)</f>
        <v>#REF!</v>
      </c>
      <c r="G34" s="262" t="e">
        <f>100*E34/(((#REF!*(-1))+#REF!)/100)</f>
        <v>#REF!</v>
      </c>
      <c r="H34" s="69" t="s">
        <v>47</v>
      </c>
      <c r="I34" s="69">
        <f>E34^2</f>
        <v>0.2304</v>
      </c>
      <c r="J34" s="69" t="s">
        <v>47</v>
      </c>
      <c r="K34" s="69">
        <f aca="true" t="shared" si="6" ref="K34:K42">($I$10*0.5)*I34/F33</f>
        <v>24</v>
      </c>
      <c r="L34" s="30"/>
      <c r="M34" s="30"/>
      <c r="N34" s="30"/>
      <c r="O34" s="30"/>
      <c r="P34" s="30"/>
      <c r="Q34" s="140"/>
      <c r="R34" s="30"/>
      <c r="S34" s="30"/>
      <c r="T34" s="30"/>
      <c r="U34" s="278"/>
      <c r="V34" s="278"/>
    </row>
    <row r="35" spans="1:22" ht="15" customHeight="1">
      <c r="A35" s="278" t="s">
        <v>263</v>
      </c>
      <c r="B35" s="278"/>
      <c r="C35" s="278"/>
      <c r="D35" s="278"/>
      <c r="E35" s="169">
        <v>-0.08</v>
      </c>
      <c r="F35" s="262">
        <f>(-1)*E35+E36</f>
        <v>0.14</v>
      </c>
      <c r="G35" s="262" t="e">
        <f>100*E35/(((#REF!*(-1))+#REF!)/100)</f>
        <v>#REF!</v>
      </c>
      <c r="H35" s="69">
        <f>E35^2</f>
        <v>0.0064</v>
      </c>
      <c r="I35" s="69" t="s">
        <v>47</v>
      </c>
      <c r="J35" s="69">
        <f t="shared" si="5"/>
        <v>2.2857142857142856</v>
      </c>
      <c r="K35" s="69" t="s">
        <v>47</v>
      </c>
      <c r="L35" s="30"/>
      <c r="M35" s="30"/>
      <c r="N35" s="30"/>
      <c r="O35" s="30"/>
      <c r="P35" s="30"/>
      <c r="Q35" s="140"/>
      <c r="R35" s="30"/>
      <c r="S35" s="30"/>
      <c r="T35" s="30"/>
      <c r="U35" s="30"/>
      <c r="V35" s="30"/>
    </row>
    <row r="36" spans="1:22" ht="15" customHeight="1">
      <c r="A36" s="278"/>
      <c r="B36" s="278"/>
      <c r="C36" s="278"/>
      <c r="D36" s="278"/>
      <c r="E36" s="169">
        <v>0.06</v>
      </c>
      <c r="F36" s="262" t="e">
        <f>100*D36/(((#REF!*(-1))+#REF!)/100)</f>
        <v>#REF!</v>
      </c>
      <c r="G36" s="262" t="e">
        <f>100*E36/(((#REF!*(-1))+#REF!)/100)</f>
        <v>#REF!</v>
      </c>
      <c r="H36" s="69" t="s">
        <v>47</v>
      </c>
      <c r="I36" s="69">
        <f>E36^2</f>
        <v>0.0036</v>
      </c>
      <c r="J36" s="69" t="s">
        <v>47</v>
      </c>
      <c r="K36" s="69">
        <f t="shared" si="6"/>
        <v>1.2857142857142856</v>
      </c>
      <c r="L36" s="30"/>
      <c r="M36" s="30"/>
      <c r="N36" s="30"/>
      <c r="O36" s="30"/>
      <c r="P36" s="30"/>
      <c r="Q36" s="140"/>
      <c r="R36" s="30"/>
      <c r="S36" s="30"/>
      <c r="T36" s="30"/>
      <c r="U36" s="30"/>
      <c r="V36" s="30"/>
    </row>
    <row r="37" spans="1:22" ht="15" customHeight="1">
      <c r="A37" s="278" t="s">
        <v>264</v>
      </c>
      <c r="B37" s="278"/>
      <c r="C37" s="278"/>
      <c r="D37" s="278"/>
      <c r="E37" s="169">
        <v>-0.08</v>
      </c>
      <c r="F37" s="262">
        <f>(-1)*E37+E38</f>
        <v>0.6799999999999999</v>
      </c>
      <c r="G37" s="262" t="e">
        <f>100*E37/(((#REF!*(-1))+#REF!)/100)</f>
        <v>#REF!</v>
      </c>
      <c r="H37" s="69">
        <f>E37^2</f>
        <v>0.0064</v>
      </c>
      <c r="I37" s="69" t="s">
        <v>47</v>
      </c>
      <c r="J37" s="69">
        <f t="shared" si="5"/>
        <v>0.4705882352941177</v>
      </c>
      <c r="K37" s="69" t="s">
        <v>47</v>
      </c>
      <c r="L37" s="30"/>
      <c r="M37" s="30"/>
      <c r="N37" s="30"/>
      <c r="O37" s="30"/>
      <c r="P37" s="30"/>
      <c r="Q37" s="140"/>
      <c r="R37" s="30"/>
      <c r="S37" s="30"/>
      <c r="T37" s="30"/>
      <c r="U37" s="30"/>
      <c r="V37" s="30"/>
    </row>
    <row r="38" spans="1:22" ht="15" customHeight="1">
      <c r="A38" s="278"/>
      <c r="B38" s="278"/>
      <c r="C38" s="278"/>
      <c r="D38" s="278"/>
      <c r="E38" s="169">
        <v>0.6</v>
      </c>
      <c r="F38" s="262" t="e">
        <f>100*D38/(((#REF!*(-1))+#REF!)/100)</f>
        <v>#REF!</v>
      </c>
      <c r="G38" s="262" t="e">
        <f>100*E38/(((#REF!*(-1))+#REF!)/100)</f>
        <v>#REF!</v>
      </c>
      <c r="H38" s="69" t="s">
        <v>47</v>
      </c>
      <c r="I38" s="69">
        <f>E38^2</f>
        <v>0.36</v>
      </c>
      <c r="J38" s="69" t="s">
        <v>47</v>
      </c>
      <c r="K38" s="69">
        <f t="shared" si="6"/>
        <v>26.47058823529412</v>
      </c>
      <c r="L38" s="30"/>
      <c r="M38" s="30"/>
      <c r="N38" s="30"/>
      <c r="O38" s="30"/>
      <c r="P38" s="30"/>
      <c r="Q38" s="140"/>
      <c r="R38" s="30"/>
      <c r="S38" s="30"/>
      <c r="T38" s="30"/>
      <c r="U38" s="30"/>
      <c r="V38" s="30"/>
    </row>
    <row r="39" spans="1:22" ht="15" customHeight="1">
      <c r="A39" s="278" t="s">
        <v>265</v>
      </c>
      <c r="B39" s="278"/>
      <c r="C39" s="278"/>
      <c r="D39" s="278"/>
      <c r="E39" s="169">
        <v>0</v>
      </c>
      <c r="F39" s="262">
        <f>(-1)*E39+E40</f>
        <v>0.6</v>
      </c>
      <c r="G39" s="262" t="e">
        <f>100*E39/(((#REF!*(-1))+#REF!)/100)</f>
        <v>#REF!</v>
      </c>
      <c r="H39" s="69">
        <f>E39^2</f>
        <v>0</v>
      </c>
      <c r="I39" s="69" t="s">
        <v>47</v>
      </c>
      <c r="J39" s="69">
        <f t="shared" si="5"/>
        <v>0</v>
      </c>
      <c r="K39" s="69" t="s">
        <v>47</v>
      </c>
      <c r="L39" s="30"/>
      <c r="M39" s="30"/>
      <c r="N39" s="30"/>
      <c r="O39" s="30"/>
      <c r="P39" s="30"/>
      <c r="Q39" s="140"/>
      <c r="R39" s="30"/>
      <c r="S39" s="30"/>
      <c r="T39" s="30"/>
      <c r="U39" s="30"/>
      <c r="V39" s="30"/>
    </row>
    <row r="40" spans="1:22" ht="15" customHeight="1">
      <c r="A40" s="278"/>
      <c r="B40" s="278"/>
      <c r="C40" s="278"/>
      <c r="D40" s="278"/>
      <c r="E40" s="169">
        <v>0.6</v>
      </c>
      <c r="F40" s="262" t="e">
        <f>100*D40/(((#REF!*(-1))+#REF!)/100)</f>
        <v>#REF!</v>
      </c>
      <c r="G40" s="262" t="e">
        <f>100*E40/(((#REF!*(-1))+#REF!)/100)</f>
        <v>#REF!</v>
      </c>
      <c r="H40" s="69" t="s">
        <v>47</v>
      </c>
      <c r="I40" s="69">
        <f>E40^2</f>
        <v>0.36</v>
      </c>
      <c r="J40" s="69" t="s">
        <v>47</v>
      </c>
      <c r="K40" s="69">
        <f t="shared" si="6"/>
        <v>30</v>
      </c>
      <c r="L40" s="30"/>
      <c r="M40" s="30"/>
      <c r="N40" s="30"/>
      <c r="O40" s="30"/>
      <c r="P40" s="30"/>
      <c r="Q40" s="140"/>
      <c r="R40" s="30"/>
      <c r="S40" s="30"/>
      <c r="T40" s="30"/>
      <c r="U40" s="30"/>
      <c r="V40" s="30"/>
    </row>
    <row r="41" spans="1:22" ht="15" customHeight="1">
      <c r="A41" s="278" t="s">
        <v>266</v>
      </c>
      <c r="B41" s="278"/>
      <c r="C41" s="278"/>
      <c r="D41" s="278"/>
      <c r="E41" s="67">
        <v>0</v>
      </c>
      <c r="F41" s="288">
        <f>(-1)*E41+E42</f>
        <v>0.24</v>
      </c>
      <c r="G41" s="289" t="e">
        <f>100*E41/(((#REF!*(-1))+#REF!)/100)</f>
        <v>#REF!</v>
      </c>
      <c r="H41" s="69">
        <f>E41^2</f>
        <v>0</v>
      </c>
      <c r="I41" s="69" t="s">
        <v>47</v>
      </c>
      <c r="J41" s="69">
        <f t="shared" si="5"/>
        <v>0</v>
      </c>
      <c r="K41" s="69" t="s">
        <v>47</v>
      </c>
      <c r="L41" s="30"/>
      <c r="M41" s="30"/>
      <c r="N41" s="30"/>
      <c r="O41" s="30"/>
      <c r="P41" s="30"/>
      <c r="Q41" s="140"/>
      <c r="R41" s="30"/>
      <c r="S41" s="30"/>
      <c r="T41" s="30"/>
      <c r="U41" s="30"/>
      <c r="V41" s="30"/>
    </row>
    <row r="42" spans="1:22" ht="15" customHeight="1">
      <c r="A42" s="278"/>
      <c r="B42" s="278"/>
      <c r="C42" s="278"/>
      <c r="D42" s="278"/>
      <c r="E42" s="67">
        <v>0.24</v>
      </c>
      <c r="F42" s="288" t="e">
        <f>100*D42/(((#REF!*(-1))+#REF!)/100)</f>
        <v>#REF!</v>
      </c>
      <c r="G42" s="289" t="e">
        <f>100*E42/(((#REF!*(-1))+#REF!)/100)</f>
        <v>#REF!</v>
      </c>
      <c r="H42" s="69" t="s">
        <v>47</v>
      </c>
      <c r="I42" s="69">
        <f>E42^2</f>
        <v>0.0576</v>
      </c>
      <c r="J42" s="69" t="s">
        <v>47</v>
      </c>
      <c r="K42" s="69">
        <f t="shared" si="6"/>
        <v>12</v>
      </c>
      <c r="L42" s="30"/>
      <c r="M42" s="30"/>
      <c r="N42" s="30"/>
      <c r="O42" s="30"/>
      <c r="P42" s="30"/>
      <c r="Q42" s="140"/>
      <c r="R42" s="30"/>
      <c r="S42" s="30"/>
      <c r="T42" s="30"/>
      <c r="U42" s="30"/>
      <c r="V42" s="30"/>
    </row>
    <row r="43" spans="1:22" ht="15" customHeight="1">
      <c r="A43" s="278" t="s">
        <v>280</v>
      </c>
      <c r="B43" s="278"/>
      <c r="C43" s="278"/>
      <c r="D43" s="278"/>
      <c r="E43" s="169">
        <v>0</v>
      </c>
      <c r="F43" s="262">
        <f>(-1)*E43+E44</f>
        <v>0.48</v>
      </c>
      <c r="G43" s="262" t="e">
        <f>100*E43/(((#REF!*(-1))+#REF!)/100)</f>
        <v>#REF!</v>
      </c>
      <c r="H43" s="69">
        <f>E43^2</f>
        <v>0</v>
      </c>
      <c r="I43" s="69" t="s">
        <v>47</v>
      </c>
      <c r="J43" s="69">
        <f>($I$10*0.25)*H43/F43</f>
        <v>0</v>
      </c>
      <c r="K43" s="69" t="s">
        <v>47</v>
      </c>
      <c r="L43" s="30"/>
      <c r="M43" s="30"/>
      <c r="N43" s="30"/>
      <c r="O43" s="30"/>
      <c r="P43" s="30"/>
      <c r="Q43" s="140"/>
      <c r="R43" s="30"/>
      <c r="S43" s="30"/>
      <c r="T43" s="30"/>
      <c r="U43" s="30"/>
      <c r="V43" s="30"/>
    </row>
    <row r="44" spans="1:22" ht="15" customHeight="1">
      <c r="A44" s="278"/>
      <c r="B44" s="278"/>
      <c r="C44" s="278"/>
      <c r="D44" s="278"/>
      <c r="E44" s="169">
        <v>0.48</v>
      </c>
      <c r="F44" s="262" t="e">
        <f>100*D44/(((#REF!*(-1))+#REF!)/100)</f>
        <v>#REF!</v>
      </c>
      <c r="G44" s="262" t="e">
        <f>100*E44/(((#REF!*(-1))+#REF!)/100)</f>
        <v>#REF!</v>
      </c>
      <c r="H44" s="69" t="s">
        <v>47</v>
      </c>
      <c r="I44" s="69">
        <f>E44^2</f>
        <v>0.2304</v>
      </c>
      <c r="J44" s="69"/>
      <c r="K44" s="69">
        <f>($I$10*0.25)*I44/F43</f>
        <v>12</v>
      </c>
      <c r="L44" s="30"/>
      <c r="M44" s="30"/>
      <c r="N44" s="30"/>
      <c r="O44" s="30"/>
      <c r="P44" s="30"/>
      <c r="Q44" s="140"/>
      <c r="R44" s="30"/>
      <c r="S44" s="30"/>
      <c r="T44" s="30"/>
      <c r="U44" s="30"/>
      <c r="V44" s="30"/>
    </row>
    <row r="45" spans="3:33" ht="15" customHeight="1">
      <c r="C45" s="22"/>
      <c r="D45" s="30"/>
      <c r="E45" s="30"/>
      <c r="F45" s="30"/>
      <c r="G45" s="30"/>
      <c r="H45" s="30"/>
      <c r="I45" s="30"/>
      <c r="J45" s="296">
        <f>SUM(J17:J44)</f>
        <v>14.877514642220527</v>
      </c>
      <c r="K45" s="296">
        <f>SUM(K17:K44)</f>
        <v>256.8775146422205</v>
      </c>
      <c r="L45" s="30"/>
      <c r="M45" s="30"/>
      <c r="N45" s="30"/>
      <c r="O45" s="30"/>
      <c r="P45" s="30"/>
      <c r="Q45" s="140"/>
      <c r="R45" s="30"/>
      <c r="S45" s="30"/>
      <c r="T45" s="30"/>
      <c r="U45" s="30"/>
      <c r="V45" s="293" t="s">
        <v>228</v>
      </c>
      <c r="W45" s="30"/>
      <c r="X45" s="30"/>
      <c r="Y45" s="30"/>
      <c r="Z45" s="30"/>
      <c r="AA45" s="30"/>
      <c r="AB45" s="30"/>
      <c r="AC45" s="22"/>
      <c r="AD45" s="22"/>
      <c r="AE45" s="22"/>
      <c r="AF45" s="22"/>
      <c r="AG45" s="22"/>
    </row>
    <row r="46" spans="3:33" ht="15" customHeight="1">
      <c r="C46" s="22"/>
      <c r="D46" s="30"/>
      <c r="E46" s="254" t="s">
        <v>227</v>
      </c>
      <c r="F46" s="254"/>
      <c r="G46" s="30"/>
      <c r="H46" s="30"/>
      <c r="I46" s="30"/>
      <c r="J46" s="297"/>
      <c r="K46" s="297"/>
      <c r="L46" s="30"/>
      <c r="M46" s="30"/>
      <c r="N46" s="30"/>
      <c r="O46" s="30"/>
      <c r="P46" s="30"/>
      <c r="Q46" s="140"/>
      <c r="R46" s="30"/>
      <c r="S46" s="30"/>
      <c r="T46" s="30"/>
      <c r="U46" s="30"/>
      <c r="V46" s="293"/>
      <c r="W46" s="30"/>
      <c r="X46" s="30"/>
      <c r="Y46" s="30"/>
      <c r="Z46" s="30"/>
      <c r="AA46" s="30"/>
      <c r="AB46" s="30"/>
      <c r="AC46" s="22"/>
      <c r="AD46" s="22"/>
      <c r="AE46" s="22"/>
      <c r="AF46" s="22"/>
      <c r="AG46" s="22"/>
    </row>
    <row r="47" ht="15" customHeight="1">
      <c r="V47" s="293"/>
    </row>
  </sheetData>
  <sheetProtection/>
  <mergeCells count="72">
    <mergeCell ref="A1:K1"/>
    <mergeCell ref="L1:V1"/>
    <mergeCell ref="A12:K12"/>
    <mergeCell ref="A13:K13"/>
    <mergeCell ref="L12:V12"/>
    <mergeCell ref="L13:V13"/>
    <mergeCell ref="L8:S8"/>
    <mergeCell ref="Q10:R10"/>
    <mergeCell ref="A41:D42"/>
    <mergeCell ref="F41:G42"/>
    <mergeCell ref="J15:J16"/>
    <mergeCell ref="K15:K16"/>
    <mergeCell ref="F43:G44"/>
    <mergeCell ref="A43:D44"/>
    <mergeCell ref="F15:G16"/>
    <mergeCell ref="H15:H16"/>
    <mergeCell ref="I15:I16"/>
    <mergeCell ref="F39:G40"/>
    <mergeCell ref="A39:D40"/>
    <mergeCell ref="F17:G18"/>
    <mergeCell ref="F19:G20"/>
    <mergeCell ref="F33:G34"/>
    <mergeCell ref="A25:D26"/>
    <mergeCell ref="A27:D28"/>
    <mergeCell ref="A31:D32"/>
    <mergeCell ref="A33:D34"/>
    <mergeCell ref="F35:G36"/>
    <mergeCell ref="F37:G38"/>
    <mergeCell ref="F27:G28"/>
    <mergeCell ref="A35:D36"/>
    <mergeCell ref="A37:D38"/>
    <mergeCell ref="U33:U34"/>
    <mergeCell ref="L25:O26"/>
    <mergeCell ref="Q25:R26"/>
    <mergeCell ref="V33:V34"/>
    <mergeCell ref="A8:H8"/>
    <mergeCell ref="A15:D16"/>
    <mergeCell ref="A17:D18"/>
    <mergeCell ref="A29:D30"/>
    <mergeCell ref="F29:G30"/>
    <mergeCell ref="L31:O32"/>
    <mergeCell ref="Q31:R32"/>
    <mergeCell ref="L23:O24"/>
    <mergeCell ref="Q23:R24"/>
    <mergeCell ref="S15:S16"/>
    <mergeCell ref="T15:T16"/>
    <mergeCell ref="J45:J46"/>
    <mergeCell ref="K45:K46"/>
    <mergeCell ref="F31:G32"/>
    <mergeCell ref="L17:O18"/>
    <mergeCell ref="Q17:R18"/>
    <mergeCell ref="L19:O20"/>
    <mergeCell ref="E46:F46"/>
    <mergeCell ref="Q29:R30"/>
    <mergeCell ref="Q19:R20"/>
    <mergeCell ref="L21:O22"/>
    <mergeCell ref="Q21:R22"/>
    <mergeCell ref="F23:G24"/>
    <mergeCell ref="F25:G26"/>
    <mergeCell ref="L15:O16"/>
    <mergeCell ref="Q15:R16"/>
    <mergeCell ref="F21:G22"/>
    <mergeCell ref="V45:V47"/>
    <mergeCell ref="A19:D20"/>
    <mergeCell ref="A21:D22"/>
    <mergeCell ref="A23:D24"/>
    <mergeCell ref="F10:G10"/>
    <mergeCell ref="U15:U16"/>
    <mergeCell ref="L27:O28"/>
    <mergeCell ref="Q27:R28"/>
    <mergeCell ref="L29:O30"/>
    <mergeCell ref="V15:V16"/>
  </mergeCells>
  <printOptions/>
  <pageMargins left="0.25" right="0.25" top="0.75" bottom="0.75" header="0.3" footer="0.3"/>
  <pageSetup horizontalDpi="600" verticalDpi="600" orientation="portrait" paperSize="9" r:id="rId16"/>
  <legacyDrawing r:id="rId15"/>
  <oleObjects>
    <oleObject progId="Equation.3" shapeId="984927" r:id="rId1"/>
    <oleObject progId="Equation.3" shapeId="984928" r:id="rId2"/>
    <oleObject progId="Equation.3" shapeId="984929" r:id="rId3"/>
    <oleObject progId="Equation.3" shapeId="984930" r:id="rId4"/>
    <oleObject progId="Equation.3" shapeId="984931" r:id="rId5"/>
    <oleObject progId="Equation.3" shapeId="984932" r:id="rId6"/>
    <oleObject progId="Equation.3" shapeId="984934" r:id="rId7"/>
    <oleObject progId="Equation.3" shapeId="984935" r:id="rId8"/>
    <oleObject progId="Equation.3" shapeId="1652041" r:id="rId9"/>
    <oleObject progId="Equation.3" shapeId="1652042" r:id="rId10"/>
    <oleObject progId="Equation.3" shapeId="1652043" r:id="rId11"/>
    <oleObject progId="Equation.3" shapeId="1652044" r:id="rId12"/>
    <oleObject progId="Equation.3" shapeId="1652045" r:id="rId13"/>
    <oleObject progId="Equation.3" shapeId="1652046" r:id="rId14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7"/>
  <sheetViews>
    <sheetView zoomScale="71" zoomScaleNormal="71" zoomScalePageLayoutView="0" workbookViewId="0" topLeftCell="A1">
      <selection activeCell="K32" sqref="K32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1" width="10.7109375" style="1" customWidth="1"/>
    <col min="12" max="15" width="8.7109375" style="1" customWidth="1"/>
    <col min="16" max="16" width="9.8515625" style="1" bestFit="1" customWidth="1"/>
    <col min="17" max="18" width="7.7109375" style="1" customWidth="1"/>
    <col min="19" max="20" width="8.7109375" style="1" customWidth="1"/>
    <col min="21" max="21" width="10.7109375" style="1" bestFit="1" customWidth="1"/>
    <col min="22" max="22" width="8.7109375" style="1" customWidth="1"/>
    <col min="23" max="16384" width="6.7109375" style="1" customWidth="1"/>
  </cols>
  <sheetData>
    <row r="1" spans="1:26" s="19" customFormat="1" ht="19.5" customHeight="1">
      <c r="A1" s="261" t="s">
        <v>256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 t="s">
        <v>256</v>
      </c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46"/>
      <c r="X1" s="46"/>
      <c r="Y1" s="46"/>
      <c r="Z1" s="46"/>
    </row>
    <row r="2" spans="1:22" ht="15" customHeight="1">
      <c r="A2" s="22"/>
      <c r="B2" s="22"/>
      <c r="C2" s="22"/>
      <c r="D2" s="22"/>
      <c r="E2" s="22"/>
      <c r="F2" s="22"/>
      <c r="G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30"/>
      <c r="S2" s="22"/>
      <c r="T2" s="22"/>
      <c r="U2" s="22"/>
      <c r="V2" s="22"/>
    </row>
    <row r="3" spans="7:18" ht="15" customHeight="1">
      <c r="G3" s="8"/>
      <c r="R3" s="8"/>
    </row>
    <row r="4" spans="4:18" ht="15" customHeight="1">
      <c r="D4"/>
      <c r="G4" s="8"/>
      <c r="O4"/>
      <c r="R4" s="8"/>
    </row>
    <row r="5" spans="7:18" ht="15" customHeight="1">
      <c r="G5" s="8"/>
      <c r="R5" s="8"/>
    </row>
    <row r="6" spans="7:18" ht="15" customHeight="1">
      <c r="G6" s="8"/>
      <c r="R6" s="8"/>
    </row>
    <row r="8" spans="1:19" ht="15" customHeight="1">
      <c r="A8" s="299" t="s">
        <v>73</v>
      </c>
      <c r="B8" s="299"/>
      <c r="C8" s="299"/>
      <c r="D8" s="299"/>
      <c r="E8" s="299"/>
      <c r="F8" s="299"/>
      <c r="G8" s="299"/>
      <c r="H8" s="299"/>
      <c r="L8" s="299" t="s">
        <v>73</v>
      </c>
      <c r="M8" s="299"/>
      <c r="N8" s="299"/>
      <c r="O8" s="299"/>
      <c r="P8" s="299"/>
      <c r="Q8" s="299"/>
      <c r="R8" s="299"/>
      <c r="S8" s="299"/>
    </row>
    <row r="10" spans="2:21" ht="15" customHeight="1">
      <c r="B10" s="168" t="s">
        <v>7</v>
      </c>
      <c r="C10" s="19" t="s">
        <v>15</v>
      </c>
      <c r="D10" s="59">
        <v>20</v>
      </c>
      <c r="E10" s="59" t="s">
        <v>63</v>
      </c>
      <c r="F10" s="294" t="s">
        <v>341</v>
      </c>
      <c r="G10" s="294"/>
      <c r="H10" s="19" t="s">
        <v>15</v>
      </c>
      <c r="I10" s="59">
        <f>D10*D10/4</f>
        <v>100</v>
      </c>
      <c r="J10" s="59" t="s">
        <v>63</v>
      </c>
      <c r="M10" s="168" t="s">
        <v>7</v>
      </c>
      <c r="N10" s="19" t="s">
        <v>15</v>
      </c>
      <c r="O10" s="59">
        <v>20</v>
      </c>
      <c r="P10" s="59" t="s">
        <v>63</v>
      </c>
      <c r="Q10" s="294" t="s">
        <v>341</v>
      </c>
      <c r="R10" s="294"/>
      <c r="S10" s="19" t="s">
        <v>15</v>
      </c>
      <c r="T10" s="59">
        <f>O10*O10/4</f>
        <v>100</v>
      </c>
      <c r="U10" s="59" t="s">
        <v>63</v>
      </c>
    </row>
    <row r="11" spans="2:21" ht="15" customHeight="1">
      <c r="B11" s="168"/>
      <c r="C11" s="19"/>
      <c r="D11" s="59"/>
      <c r="E11" s="59"/>
      <c r="F11" s="171"/>
      <c r="G11" s="171"/>
      <c r="H11" s="19"/>
      <c r="I11" s="59"/>
      <c r="J11" s="59"/>
      <c r="M11" s="168"/>
      <c r="N11" s="19"/>
      <c r="O11" s="59"/>
      <c r="P11" s="59"/>
      <c r="Q11" s="171"/>
      <c r="R11" s="171"/>
      <c r="S11" s="19"/>
      <c r="T11" s="59"/>
      <c r="U11" s="59"/>
    </row>
    <row r="12" spans="1:22" s="22" customFormat="1" ht="19.5" customHeight="1">
      <c r="A12" s="268" t="s">
        <v>275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 t="s">
        <v>275</v>
      </c>
      <c r="M12" s="268"/>
      <c r="N12" s="268"/>
      <c r="O12" s="268"/>
      <c r="P12" s="268"/>
      <c r="Q12" s="268"/>
      <c r="R12" s="268"/>
      <c r="S12" s="268"/>
      <c r="T12" s="268"/>
      <c r="U12" s="268"/>
      <c r="V12" s="268"/>
    </row>
    <row r="13" spans="1:22" s="22" customFormat="1" ht="19.5" customHeight="1">
      <c r="A13" s="268" t="s">
        <v>276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 t="s">
        <v>276</v>
      </c>
      <c r="M13" s="268"/>
      <c r="N13" s="268"/>
      <c r="O13" s="268"/>
      <c r="P13" s="268"/>
      <c r="Q13" s="268"/>
      <c r="R13" s="268"/>
      <c r="S13" s="268"/>
      <c r="T13" s="268"/>
      <c r="U13" s="268"/>
      <c r="V13" s="268"/>
    </row>
    <row r="14" s="22" customFormat="1" ht="19.5" customHeight="1"/>
    <row r="15" spans="1:22" s="19" customFormat="1" ht="19.5" customHeight="1">
      <c r="A15" s="295" t="s">
        <v>78</v>
      </c>
      <c r="B15" s="295"/>
      <c r="C15" s="295"/>
      <c r="D15" s="295"/>
      <c r="E15" s="65" t="s">
        <v>46</v>
      </c>
      <c r="F15" s="287" t="s">
        <v>66</v>
      </c>
      <c r="G15" s="287"/>
      <c r="H15" s="280"/>
      <c r="I15" s="280"/>
      <c r="J15" s="280"/>
      <c r="K15" s="280"/>
      <c r="L15" s="295" t="s">
        <v>78</v>
      </c>
      <c r="M15" s="295"/>
      <c r="N15" s="295"/>
      <c r="O15" s="295"/>
      <c r="P15" s="65" t="s">
        <v>46</v>
      </c>
      <c r="Q15" s="287" t="s">
        <v>66</v>
      </c>
      <c r="R15" s="287"/>
      <c r="S15" s="280"/>
      <c r="T15" s="280"/>
      <c r="U15" s="280"/>
      <c r="V15" s="280"/>
    </row>
    <row r="16" spans="1:22" s="20" customFormat="1" ht="30" customHeight="1">
      <c r="A16" s="295"/>
      <c r="B16" s="295"/>
      <c r="C16" s="295"/>
      <c r="D16" s="295"/>
      <c r="E16" s="64" t="s">
        <v>48</v>
      </c>
      <c r="F16" s="287"/>
      <c r="G16" s="287"/>
      <c r="H16" s="280"/>
      <c r="I16" s="280"/>
      <c r="J16" s="280"/>
      <c r="K16" s="280"/>
      <c r="L16" s="295"/>
      <c r="M16" s="295"/>
      <c r="N16" s="295"/>
      <c r="O16" s="295"/>
      <c r="P16" s="64" t="s">
        <v>48</v>
      </c>
      <c r="Q16" s="287"/>
      <c r="R16" s="287"/>
      <c r="S16" s="280"/>
      <c r="T16" s="280"/>
      <c r="U16" s="280"/>
      <c r="V16" s="280"/>
    </row>
    <row r="17" spans="1:22" ht="15" customHeight="1">
      <c r="A17" s="278" t="s">
        <v>277</v>
      </c>
      <c r="B17" s="278"/>
      <c r="C17" s="278"/>
      <c r="D17" s="278"/>
      <c r="E17" s="67"/>
      <c r="F17" s="288"/>
      <c r="G17" s="289"/>
      <c r="H17" s="69"/>
      <c r="I17" s="69"/>
      <c r="J17" s="69"/>
      <c r="K17" s="69"/>
      <c r="L17" s="278" t="s">
        <v>267</v>
      </c>
      <c r="M17" s="278"/>
      <c r="N17" s="278"/>
      <c r="O17" s="278"/>
      <c r="P17" s="67"/>
      <c r="Q17" s="288"/>
      <c r="R17" s="289"/>
      <c r="S17" s="69"/>
      <c r="T17" s="69"/>
      <c r="U17" s="69"/>
      <c r="V17" s="70"/>
    </row>
    <row r="18" spans="1:22" ht="15" customHeight="1">
      <c r="A18" s="278"/>
      <c r="B18" s="278"/>
      <c r="C18" s="278"/>
      <c r="D18" s="278"/>
      <c r="E18" s="67"/>
      <c r="F18" s="288"/>
      <c r="G18" s="289"/>
      <c r="H18" s="69"/>
      <c r="I18" s="69"/>
      <c r="J18" s="69"/>
      <c r="K18" s="69"/>
      <c r="L18" s="278"/>
      <c r="M18" s="278"/>
      <c r="N18" s="278"/>
      <c r="O18" s="278"/>
      <c r="P18" s="67"/>
      <c r="Q18" s="288"/>
      <c r="R18" s="289"/>
      <c r="S18" s="69"/>
      <c r="T18" s="69"/>
      <c r="U18" s="69"/>
      <c r="V18" s="69"/>
    </row>
    <row r="19" spans="1:22" ht="15" customHeight="1">
      <c r="A19" s="278" t="s">
        <v>257</v>
      </c>
      <c r="B19" s="278"/>
      <c r="C19" s="278"/>
      <c r="D19" s="278"/>
      <c r="E19" s="169"/>
      <c r="F19" s="262"/>
      <c r="G19" s="262"/>
      <c r="H19" s="69"/>
      <c r="I19" s="69"/>
      <c r="J19" s="69"/>
      <c r="K19" s="69"/>
      <c r="L19" s="278" t="s">
        <v>268</v>
      </c>
      <c r="M19" s="278"/>
      <c r="N19" s="278"/>
      <c r="O19" s="278"/>
      <c r="P19" s="169"/>
      <c r="Q19" s="262"/>
      <c r="R19" s="262"/>
      <c r="S19" s="69"/>
      <c r="T19" s="69"/>
      <c r="U19" s="69"/>
      <c r="V19" s="69"/>
    </row>
    <row r="20" spans="1:22" ht="15" customHeight="1">
      <c r="A20" s="278"/>
      <c r="B20" s="278"/>
      <c r="C20" s="278"/>
      <c r="D20" s="278"/>
      <c r="E20" s="169"/>
      <c r="F20" s="262"/>
      <c r="G20" s="262"/>
      <c r="H20" s="69"/>
      <c r="I20" s="69"/>
      <c r="J20" s="69"/>
      <c r="K20" s="69"/>
      <c r="L20" s="278"/>
      <c r="M20" s="278"/>
      <c r="N20" s="278"/>
      <c r="O20" s="278"/>
      <c r="P20" s="169"/>
      <c r="Q20" s="262"/>
      <c r="R20" s="262"/>
      <c r="S20" s="69"/>
      <c r="T20" s="69"/>
      <c r="U20" s="69"/>
      <c r="V20" s="69"/>
    </row>
    <row r="21" spans="1:22" ht="15" customHeight="1">
      <c r="A21" s="278" t="s">
        <v>258</v>
      </c>
      <c r="B21" s="278"/>
      <c r="C21" s="278"/>
      <c r="D21" s="278"/>
      <c r="E21" s="169"/>
      <c r="F21" s="262"/>
      <c r="G21" s="262"/>
      <c r="H21" s="69"/>
      <c r="I21" s="69"/>
      <c r="J21" s="69"/>
      <c r="K21" s="69"/>
      <c r="L21" s="278" t="s">
        <v>270</v>
      </c>
      <c r="M21" s="278"/>
      <c r="N21" s="278"/>
      <c r="O21" s="278"/>
      <c r="P21" s="169"/>
      <c r="Q21" s="262"/>
      <c r="R21" s="262"/>
      <c r="S21" s="69"/>
      <c r="T21" s="69"/>
      <c r="U21" s="69"/>
      <c r="V21" s="69"/>
    </row>
    <row r="22" spans="1:22" ht="15" customHeight="1">
      <c r="A22" s="278"/>
      <c r="B22" s="278"/>
      <c r="C22" s="278"/>
      <c r="D22" s="278"/>
      <c r="E22" s="169"/>
      <c r="F22" s="262"/>
      <c r="G22" s="262"/>
      <c r="H22" s="69"/>
      <c r="I22" s="69"/>
      <c r="J22" s="69"/>
      <c r="K22" s="69"/>
      <c r="L22" s="278"/>
      <c r="M22" s="278"/>
      <c r="N22" s="278"/>
      <c r="O22" s="278"/>
      <c r="P22" s="169"/>
      <c r="Q22" s="262"/>
      <c r="R22" s="262"/>
      <c r="S22" s="69"/>
      <c r="T22" s="69"/>
      <c r="U22" s="69"/>
      <c r="V22" s="69"/>
    </row>
    <row r="23" spans="1:22" ht="15" customHeight="1">
      <c r="A23" s="278" t="s">
        <v>259</v>
      </c>
      <c r="B23" s="278"/>
      <c r="C23" s="278"/>
      <c r="D23" s="278"/>
      <c r="E23" s="169"/>
      <c r="F23" s="262"/>
      <c r="G23" s="262"/>
      <c r="H23" s="69"/>
      <c r="I23" s="69"/>
      <c r="J23" s="69"/>
      <c r="K23" s="69"/>
      <c r="L23" s="278" t="s">
        <v>269</v>
      </c>
      <c r="M23" s="278"/>
      <c r="N23" s="278"/>
      <c r="O23" s="278"/>
      <c r="P23" s="169"/>
      <c r="Q23" s="262"/>
      <c r="R23" s="262"/>
      <c r="S23" s="69"/>
      <c r="T23" s="69"/>
      <c r="U23" s="69"/>
      <c r="V23" s="69"/>
    </row>
    <row r="24" spans="1:22" ht="15" customHeight="1">
      <c r="A24" s="278"/>
      <c r="B24" s="278"/>
      <c r="C24" s="278"/>
      <c r="D24" s="278"/>
      <c r="E24" s="169"/>
      <c r="F24" s="262"/>
      <c r="G24" s="262"/>
      <c r="H24" s="69"/>
      <c r="I24" s="69"/>
      <c r="J24" s="69"/>
      <c r="K24" s="69"/>
      <c r="L24" s="278"/>
      <c r="M24" s="278"/>
      <c r="N24" s="278"/>
      <c r="O24" s="278"/>
      <c r="P24" s="169"/>
      <c r="Q24" s="262"/>
      <c r="R24" s="262"/>
      <c r="S24" s="69"/>
      <c r="T24" s="69"/>
      <c r="U24" s="69"/>
      <c r="V24" s="69"/>
    </row>
    <row r="25" spans="1:22" ht="15" customHeight="1">
      <c r="A25" s="278" t="s">
        <v>260</v>
      </c>
      <c r="B25" s="278"/>
      <c r="C25" s="278"/>
      <c r="D25" s="278"/>
      <c r="E25" s="169"/>
      <c r="F25" s="262"/>
      <c r="G25" s="262"/>
      <c r="H25" s="69"/>
      <c r="I25" s="69"/>
      <c r="J25" s="69"/>
      <c r="K25" s="69"/>
      <c r="L25" s="278" t="s">
        <v>271</v>
      </c>
      <c r="M25" s="278"/>
      <c r="N25" s="278"/>
      <c r="O25" s="278"/>
      <c r="P25" s="169"/>
      <c r="Q25" s="262"/>
      <c r="R25" s="262"/>
      <c r="S25" s="69"/>
      <c r="T25" s="69"/>
      <c r="U25" s="69"/>
      <c r="V25" s="69"/>
    </row>
    <row r="26" spans="1:22" ht="15" customHeight="1">
      <c r="A26" s="278"/>
      <c r="B26" s="278"/>
      <c r="C26" s="278"/>
      <c r="D26" s="278"/>
      <c r="E26" s="170"/>
      <c r="F26" s="262"/>
      <c r="G26" s="262"/>
      <c r="H26" s="69"/>
      <c r="I26" s="69"/>
      <c r="J26" s="69"/>
      <c r="K26" s="69"/>
      <c r="L26" s="278"/>
      <c r="M26" s="278"/>
      <c r="N26" s="278"/>
      <c r="O26" s="278"/>
      <c r="P26" s="169"/>
      <c r="Q26" s="262"/>
      <c r="R26" s="262"/>
      <c r="S26" s="69"/>
      <c r="T26" s="69"/>
      <c r="U26" s="69"/>
      <c r="V26" s="69"/>
    </row>
    <row r="27" spans="1:22" ht="15" customHeight="1">
      <c r="A27" s="278" t="s">
        <v>261</v>
      </c>
      <c r="B27" s="278"/>
      <c r="C27" s="278"/>
      <c r="D27" s="278"/>
      <c r="E27" s="169"/>
      <c r="F27" s="262"/>
      <c r="G27" s="262"/>
      <c r="H27" s="69"/>
      <c r="I27" s="69"/>
      <c r="J27" s="69"/>
      <c r="K27" s="69"/>
      <c r="L27" s="278" t="s">
        <v>272</v>
      </c>
      <c r="M27" s="278"/>
      <c r="N27" s="278"/>
      <c r="O27" s="278"/>
      <c r="P27" s="169"/>
      <c r="Q27" s="262"/>
      <c r="R27" s="262"/>
      <c r="S27" s="69"/>
      <c r="T27" s="69"/>
      <c r="U27" s="69"/>
      <c r="V27" s="69"/>
    </row>
    <row r="28" spans="1:22" ht="15" customHeight="1">
      <c r="A28" s="278"/>
      <c r="B28" s="278"/>
      <c r="C28" s="278"/>
      <c r="D28" s="278"/>
      <c r="E28" s="170"/>
      <c r="F28" s="262"/>
      <c r="G28" s="262"/>
      <c r="H28" s="69"/>
      <c r="I28" s="69"/>
      <c r="J28" s="69"/>
      <c r="K28" s="69"/>
      <c r="L28" s="278"/>
      <c r="M28" s="278"/>
      <c r="N28" s="278"/>
      <c r="O28" s="278"/>
      <c r="P28" s="169"/>
      <c r="Q28" s="262"/>
      <c r="R28" s="262"/>
      <c r="S28" s="69"/>
      <c r="T28" s="69"/>
      <c r="U28" s="69"/>
      <c r="V28" s="69"/>
    </row>
    <row r="29" spans="1:22" ht="15" customHeight="1">
      <c r="A29" s="278" t="s">
        <v>278</v>
      </c>
      <c r="B29" s="278"/>
      <c r="C29" s="278"/>
      <c r="D29" s="278"/>
      <c r="E29" s="67"/>
      <c r="F29" s="288"/>
      <c r="G29" s="289"/>
      <c r="H29" s="69"/>
      <c r="I29" s="69"/>
      <c r="J29" s="69"/>
      <c r="K29" s="70"/>
      <c r="L29" s="278" t="s">
        <v>273</v>
      </c>
      <c r="M29" s="278"/>
      <c r="N29" s="278"/>
      <c r="O29" s="278"/>
      <c r="P29" s="67"/>
      <c r="Q29" s="288"/>
      <c r="R29" s="289"/>
      <c r="S29" s="69"/>
      <c r="T29" s="69"/>
      <c r="U29" s="69"/>
      <c r="V29" s="69"/>
    </row>
    <row r="30" spans="1:22" ht="15" customHeight="1">
      <c r="A30" s="278"/>
      <c r="B30" s="278"/>
      <c r="C30" s="278"/>
      <c r="D30" s="278"/>
      <c r="E30" s="67"/>
      <c r="F30" s="288"/>
      <c r="G30" s="289"/>
      <c r="H30" s="69"/>
      <c r="I30" s="69"/>
      <c r="J30" s="69"/>
      <c r="K30" s="69"/>
      <c r="L30" s="278"/>
      <c r="M30" s="278"/>
      <c r="N30" s="278"/>
      <c r="O30" s="278"/>
      <c r="P30" s="67"/>
      <c r="Q30" s="288"/>
      <c r="R30" s="289"/>
      <c r="S30" s="69"/>
      <c r="T30" s="69"/>
      <c r="U30" s="69"/>
      <c r="V30" s="69"/>
    </row>
    <row r="31" spans="1:22" ht="15" customHeight="1">
      <c r="A31" s="278" t="s">
        <v>279</v>
      </c>
      <c r="B31" s="278"/>
      <c r="C31" s="278"/>
      <c r="D31" s="278"/>
      <c r="E31" s="169"/>
      <c r="F31" s="262"/>
      <c r="G31" s="262"/>
      <c r="H31" s="69"/>
      <c r="I31" s="69"/>
      <c r="J31" s="69"/>
      <c r="K31" s="69"/>
      <c r="L31" s="278" t="s">
        <v>274</v>
      </c>
      <c r="M31" s="278"/>
      <c r="N31" s="278"/>
      <c r="O31" s="278"/>
      <c r="P31" s="169"/>
      <c r="Q31" s="262"/>
      <c r="R31" s="262"/>
      <c r="S31" s="69"/>
      <c r="T31" s="69"/>
      <c r="U31" s="69"/>
      <c r="V31" s="69"/>
    </row>
    <row r="32" spans="1:22" ht="15" customHeight="1">
      <c r="A32" s="278"/>
      <c r="B32" s="278"/>
      <c r="C32" s="278"/>
      <c r="D32" s="278"/>
      <c r="E32" s="169"/>
      <c r="F32" s="262"/>
      <c r="G32" s="262"/>
      <c r="H32" s="69"/>
      <c r="I32" s="69"/>
      <c r="J32" s="69"/>
      <c r="K32" s="69"/>
      <c r="L32" s="278"/>
      <c r="M32" s="278"/>
      <c r="N32" s="278"/>
      <c r="O32" s="278"/>
      <c r="P32" s="169"/>
      <c r="Q32" s="262"/>
      <c r="R32" s="262"/>
      <c r="S32" s="69"/>
      <c r="T32" s="69"/>
      <c r="U32" s="69"/>
      <c r="V32" s="69"/>
    </row>
    <row r="33" spans="1:22" ht="15" customHeight="1">
      <c r="A33" s="278" t="s">
        <v>262</v>
      </c>
      <c r="B33" s="278"/>
      <c r="C33" s="278"/>
      <c r="D33" s="278"/>
      <c r="E33" s="169"/>
      <c r="F33" s="262"/>
      <c r="G33" s="262"/>
      <c r="H33" s="69"/>
      <c r="I33" s="69"/>
      <c r="J33" s="69"/>
      <c r="K33" s="69"/>
      <c r="L33" s="30"/>
      <c r="M33" s="30"/>
      <c r="N33" s="30"/>
      <c r="O33" s="30"/>
      <c r="P33" s="30"/>
      <c r="Q33" s="140"/>
      <c r="R33" s="30"/>
      <c r="S33" s="30"/>
      <c r="T33" s="30"/>
      <c r="U33" s="298"/>
      <c r="V33" s="298"/>
    </row>
    <row r="34" spans="1:22" ht="15" customHeight="1">
      <c r="A34" s="278"/>
      <c r="B34" s="278"/>
      <c r="C34" s="278"/>
      <c r="D34" s="278"/>
      <c r="E34" s="170"/>
      <c r="F34" s="262"/>
      <c r="G34" s="262"/>
      <c r="H34" s="69"/>
      <c r="I34" s="69"/>
      <c r="J34" s="69"/>
      <c r="K34" s="69"/>
      <c r="L34" s="30"/>
      <c r="M34" s="30"/>
      <c r="N34" s="30"/>
      <c r="O34" s="30"/>
      <c r="P34" s="30"/>
      <c r="Q34" s="140"/>
      <c r="R34" s="30"/>
      <c r="S34" s="30"/>
      <c r="T34" s="30"/>
      <c r="U34" s="278"/>
      <c r="V34" s="278"/>
    </row>
    <row r="35" spans="1:22" ht="15" customHeight="1">
      <c r="A35" s="278" t="s">
        <v>263</v>
      </c>
      <c r="B35" s="278"/>
      <c r="C35" s="278"/>
      <c r="D35" s="278"/>
      <c r="E35" s="169"/>
      <c r="F35" s="262"/>
      <c r="G35" s="262"/>
      <c r="H35" s="69"/>
      <c r="I35" s="69"/>
      <c r="J35" s="69"/>
      <c r="K35" s="69"/>
      <c r="L35" s="30"/>
      <c r="M35" s="30"/>
      <c r="N35" s="30"/>
      <c r="O35" s="30"/>
      <c r="P35" s="30"/>
      <c r="Q35" s="140"/>
      <c r="R35" s="30"/>
      <c r="S35" s="30"/>
      <c r="T35" s="30"/>
      <c r="U35" s="30"/>
      <c r="V35" s="30"/>
    </row>
    <row r="36" spans="1:22" ht="15" customHeight="1">
      <c r="A36" s="278"/>
      <c r="B36" s="278"/>
      <c r="C36" s="278"/>
      <c r="D36" s="278"/>
      <c r="E36" s="169"/>
      <c r="F36" s="262"/>
      <c r="G36" s="262"/>
      <c r="H36" s="69"/>
      <c r="I36" s="69"/>
      <c r="J36" s="69"/>
      <c r="K36" s="69"/>
      <c r="L36" s="30"/>
      <c r="M36" s="30"/>
      <c r="N36" s="30"/>
      <c r="O36" s="30"/>
      <c r="P36" s="30"/>
      <c r="Q36" s="140"/>
      <c r="R36" s="30"/>
      <c r="S36" s="30"/>
      <c r="T36" s="30"/>
      <c r="U36" s="30"/>
      <c r="V36" s="30"/>
    </row>
    <row r="37" spans="1:22" ht="15" customHeight="1">
      <c r="A37" s="278" t="s">
        <v>264</v>
      </c>
      <c r="B37" s="278"/>
      <c r="C37" s="278"/>
      <c r="D37" s="278"/>
      <c r="E37" s="169"/>
      <c r="F37" s="262"/>
      <c r="G37" s="262"/>
      <c r="H37" s="69"/>
      <c r="I37" s="69"/>
      <c r="J37" s="69"/>
      <c r="K37" s="69"/>
      <c r="L37" s="30"/>
      <c r="M37" s="30"/>
      <c r="N37" s="30"/>
      <c r="O37" s="30"/>
      <c r="P37" s="30"/>
      <c r="Q37" s="140"/>
      <c r="R37" s="30"/>
      <c r="S37" s="30"/>
      <c r="T37" s="30"/>
      <c r="U37" s="30"/>
      <c r="V37" s="30"/>
    </row>
    <row r="38" spans="1:22" ht="15" customHeight="1">
      <c r="A38" s="278"/>
      <c r="B38" s="278"/>
      <c r="C38" s="278"/>
      <c r="D38" s="278"/>
      <c r="E38" s="169"/>
      <c r="F38" s="262"/>
      <c r="G38" s="262"/>
      <c r="H38" s="69"/>
      <c r="I38" s="69"/>
      <c r="J38" s="69"/>
      <c r="K38" s="69"/>
      <c r="L38" s="30"/>
      <c r="M38" s="30"/>
      <c r="N38" s="30"/>
      <c r="O38" s="30"/>
      <c r="P38" s="30"/>
      <c r="Q38" s="140"/>
      <c r="R38" s="30"/>
      <c r="S38" s="30"/>
      <c r="T38" s="30"/>
      <c r="U38" s="30"/>
      <c r="V38" s="30"/>
    </row>
    <row r="39" spans="1:22" ht="15" customHeight="1">
      <c r="A39" s="278" t="s">
        <v>265</v>
      </c>
      <c r="B39" s="278"/>
      <c r="C39" s="278"/>
      <c r="D39" s="278"/>
      <c r="E39" s="169"/>
      <c r="F39" s="262"/>
      <c r="G39" s="262"/>
      <c r="H39" s="69"/>
      <c r="I39" s="69"/>
      <c r="J39" s="69"/>
      <c r="K39" s="69"/>
      <c r="L39" s="30"/>
      <c r="M39" s="30"/>
      <c r="N39" s="30"/>
      <c r="O39" s="30"/>
      <c r="P39" s="30"/>
      <c r="Q39" s="140"/>
      <c r="R39" s="30"/>
      <c r="S39" s="30"/>
      <c r="T39" s="30"/>
      <c r="U39" s="30"/>
      <c r="V39" s="30"/>
    </row>
    <row r="40" spans="1:22" ht="15" customHeight="1">
      <c r="A40" s="278"/>
      <c r="B40" s="278"/>
      <c r="C40" s="278"/>
      <c r="D40" s="278"/>
      <c r="E40" s="170"/>
      <c r="F40" s="262"/>
      <c r="G40" s="262"/>
      <c r="H40" s="69"/>
      <c r="I40" s="69"/>
      <c r="J40" s="69"/>
      <c r="K40" s="69"/>
      <c r="L40" s="30"/>
      <c r="M40" s="30"/>
      <c r="N40" s="30"/>
      <c r="O40" s="30"/>
      <c r="P40" s="30"/>
      <c r="Q40" s="140"/>
      <c r="R40" s="30"/>
      <c r="S40" s="30"/>
      <c r="T40" s="30"/>
      <c r="U40" s="30"/>
      <c r="V40" s="30"/>
    </row>
    <row r="41" spans="1:22" ht="15" customHeight="1">
      <c r="A41" s="278" t="s">
        <v>266</v>
      </c>
      <c r="B41" s="278"/>
      <c r="C41" s="278"/>
      <c r="D41" s="278"/>
      <c r="E41" s="67"/>
      <c r="F41" s="288"/>
      <c r="G41" s="289"/>
      <c r="H41" s="69"/>
      <c r="I41" s="69"/>
      <c r="J41" s="69"/>
      <c r="K41" s="69"/>
      <c r="L41" s="30"/>
      <c r="M41" s="30"/>
      <c r="N41" s="30"/>
      <c r="O41" s="30"/>
      <c r="P41" s="30"/>
      <c r="Q41" s="140"/>
      <c r="R41" s="30"/>
      <c r="S41" s="30"/>
      <c r="T41" s="30"/>
      <c r="U41" s="30"/>
      <c r="V41" s="30"/>
    </row>
    <row r="42" spans="1:22" ht="15" customHeight="1">
      <c r="A42" s="278"/>
      <c r="B42" s="278"/>
      <c r="C42" s="278"/>
      <c r="D42" s="278"/>
      <c r="E42" s="67"/>
      <c r="F42" s="288"/>
      <c r="G42" s="289"/>
      <c r="H42" s="69"/>
      <c r="I42" s="69"/>
      <c r="J42" s="69"/>
      <c r="K42" s="69"/>
      <c r="L42" s="30"/>
      <c r="M42" s="30"/>
      <c r="N42" s="30"/>
      <c r="O42" s="30"/>
      <c r="P42" s="30"/>
      <c r="Q42" s="140"/>
      <c r="R42" s="30"/>
      <c r="S42" s="30"/>
      <c r="T42" s="30"/>
      <c r="U42" s="30"/>
      <c r="V42" s="30"/>
    </row>
    <row r="43" spans="1:22" ht="15" customHeight="1">
      <c r="A43" s="278" t="s">
        <v>280</v>
      </c>
      <c r="B43" s="278"/>
      <c r="C43" s="278"/>
      <c r="D43" s="278"/>
      <c r="E43" s="169"/>
      <c r="F43" s="262"/>
      <c r="G43" s="262"/>
      <c r="H43" s="69"/>
      <c r="I43" s="69"/>
      <c r="J43" s="69"/>
      <c r="K43" s="69"/>
      <c r="L43" s="30"/>
      <c r="M43" s="30"/>
      <c r="N43" s="30"/>
      <c r="O43" s="30"/>
      <c r="P43" s="30"/>
      <c r="Q43" s="140"/>
      <c r="R43" s="30"/>
      <c r="S43" s="30"/>
      <c r="T43" s="30"/>
      <c r="U43" s="30"/>
      <c r="V43" s="30"/>
    </row>
    <row r="44" spans="1:22" ht="15" customHeight="1">
      <c r="A44" s="278"/>
      <c r="B44" s="278"/>
      <c r="C44" s="278"/>
      <c r="D44" s="278"/>
      <c r="E44" s="169"/>
      <c r="F44" s="262"/>
      <c r="G44" s="262"/>
      <c r="H44" s="69"/>
      <c r="I44" s="69"/>
      <c r="J44" s="69"/>
      <c r="K44" s="69"/>
      <c r="L44" s="30"/>
      <c r="M44" s="30"/>
      <c r="N44" s="30"/>
      <c r="O44" s="30"/>
      <c r="P44" s="30"/>
      <c r="Q44" s="140"/>
      <c r="R44" s="30"/>
      <c r="S44" s="30"/>
      <c r="T44" s="30"/>
      <c r="U44" s="30"/>
      <c r="V44" s="30"/>
    </row>
    <row r="45" spans="3:33" ht="15" customHeight="1">
      <c r="C45" s="22"/>
      <c r="D45" s="30"/>
      <c r="E45" s="30"/>
      <c r="F45" s="30"/>
      <c r="G45" s="30"/>
      <c r="H45" s="30"/>
      <c r="I45" s="30"/>
      <c r="J45" s="296"/>
      <c r="K45" s="296"/>
      <c r="L45" s="30"/>
      <c r="M45" s="30"/>
      <c r="N45" s="30"/>
      <c r="O45" s="30"/>
      <c r="P45" s="30"/>
      <c r="Q45" s="140"/>
      <c r="R45" s="30"/>
      <c r="S45" s="30"/>
      <c r="T45" s="30"/>
      <c r="U45" s="30"/>
      <c r="V45" s="293" t="s">
        <v>228</v>
      </c>
      <c r="W45" s="30"/>
      <c r="X45" s="30"/>
      <c r="Y45" s="30"/>
      <c r="Z45" s="30"/>
      <c r="AA45" s="30"/>
      <c r="AB45" s="30"/>
      <c r="AC45" s="22"/>
      <c r="AD45" s="22"/>
      <c r="AE45" s="22"/>
      <c r="AF45" s="22"/>
      <c r="AG45" s="22"/>
    </row>
    <row r="46" spans="3:33" ht="15" customHeight="1">
      <c r="C46" s="22"/>
      <c r="D46" s="30"/>
      <c r="E46" s="254" t="s">
        <v>227</v>
      </c>
      <c r="F46" s="254"/>
      <c r="G46" s="30"/>
      <c r="H46" s="30"/>
      <c r="I46" s="30"/>
      <c r="J46" s="297"/>
      <c r="K46" s="297"/>
      <c r="L46" s="30"/>
      <c r="M46" s="30"/>
      <c r="N46" s="30"/>
      <c r="O46" s="30"/>
      <c r="P46" s="30"/>
      <c r="Q46" s="140"/>
      <c r="R46" s="30"/>
      <c r="S46" s="30"/>
      <c r="T46" s="30"/>
      <c r="U46" s="30"/>
      <c r="V46" s="293"/>
      <c r="W46" s="30"/>
      <c r="X46" s="30"/>
      <c r="Y46" s="30"/>
      <c r="Z46" s="30"/>
      <c r="AA46" s="30"/>
      <c r="AB46" s="30"/>
      <c r="AC46" s="22"/>
      <c r="AD46" s="22"/>
      <c r="AE46" s="22"/>
      <c r="AF46" s="22"/>
      <c r="AG46" s="22"/>
    </row>
    <row r="47" ht="15" customHeight="1">
      <c r="V47" s="293"/>
    </row>
  </sheetData>
  <sheetProtection/>
  <mergeCells count="72">
    <mergeCell ref="A1:K1"/>
    <mergeCell ref="L1:V1"/>
    <mergeCell ref="A8:H8"/>
    <mergeCell ref="L8:S8"/>
    <mergeCell ref="F10:G10"/>
    <mergeCell ref="Q10:R10"/>
    <mergeCell ref="A12:K12"/>
    <mergeCell ref="L12:V12"/>
    <mergeCell ref="A13:K13"/>
    <mergeCell ref="L13:V13"/>
    <mergeCell ref="A15:D16"/>
    <mergeCell ref="F15:G16"/>
    <mergeCell ref="H15:H16"/>
    <mergeCell ref="I15:I16"/>
    <mergeCell ref="J15:J16"/>
    <mergeCell ref="K15:K16"/>
    <mergeCell ref="L15:O16"/>
    <mergeCell ref="Q15:R16"/>
    <mergeCell ref="S15:S16"/>
    <mergeCell ref="T15:T16"/>
    <mergeCell ref="U15:U16"/>
    <mergeCell ref="V15:V16"/>
    <mergeCell ref="A17:D18"/>
    <mergeCell ref="F17:G18"/>
    <mergeCell ref="L17:O18"/>
    <mergeCell ref="Q17:R18"/>
    <mergeCell ref="A19:D20"/>
    <mergeCell ref="F19:G20"/>
    <mergeCell ref="L19:O20"/>
    <mergeCell ref="Q19:R20"/>
    <mergeCell ref="A21:D22"/>
    <mergeCell ref="F21:G22"/>
    <mergeCell ref="L21:O22"/>
    <mergeCell ref="Q21:R22"/>
    <mergeCell ref="A23:D24"/>
    <mergeCell ref="F23:G24"/>
    <mergeCell ref="L23:O24"/>
    <mergeCell ref="Q23:R24"/>
    <mergeCell ref="A25:D26"/>
    <mergeCell ref="F25:G26"/>
    <mergeCell ref="L25:O26"/>
    <mergeCell ref="Q25:R26"/>
    <mergeCell ref="A27:D28"/>
    <mergeCell ref="F27:G28"/>
    <mergeCell ref="L27:O28"/>
    <mergeCell ref="Q27:R28"/>
    <mergeCell ref="A29:D30"/>
    <mergeCell ref="F29:G30"/>
    <mergeCell ref="L29:O30"/>
    <mergeCell ref="Q29:R30"/>
    <mergeCell ref="A31:D32"/>
    <mergeCell ref="F31:G32"/>
    <mergeCell ref="L31:O32"/>
    <mergeCell ref="Q31:R32"/>
    <mergeCell ref="A33:D34"/>
    <mergeCell ref="F33:G34"/>
    <mergeCell ref="U33:U34"/>
    <mergeCell ref="V33:V34"/>
    <mergeCell ref="A35:D36"/>
    <mergeCell ref="F35:G36"/>
    <mergeCell ref="A37:D38"/>
    <mergeCell ref="F37:G38"/>
    <mergeCell ref="A39:D40"/>
    <mergeCell ref="F39:G40"/>
    <mergeCell ref="A41:D42"/>
    <mergeCell ref="F41:G42"/>
    <mergeCell ref="A43:D44"/>
    <mergeCell ref="F43:G44"/>
    <mergeCell ref="J45:J46"/>
    <mergeCell ref="K45:K46"/>
    <mergeCell ref="V45:V47"/>
    <mergeCell ref="E46:F46"/>
  </mergeCells>
  <printOptions/>
  <pageMargins left="0.25" right="0.25" top="0.75" bottom="0.75" header="0.3" footer="0.3"/>
  <pageSetup horizontalDpi="600" verticalDpi="600" orientation="portrait" paperSize="9" r:id="rId16"/>
  <legacyDrawing r:id="rId15"/>
  <oleObjects>
    <oleObject progId="Equation.3" shapeId="1370188" r:id="rId1"/>
    <oleObject progId="Equation.3" shapeId="1370189" r:id="rId2"/>
    <oleObject progId="Equation.3" shapeId="1370190" r:id="rId3"/>
    <oleObject progId="Equation.3" shapeId="1370191" r:id="rId4"/>
    <oleObject progId="Equation.3" shapeId="1370192" r:id="rId5"/>
    <oleObject progId="Equation.3" shapeId="1370193" r:id="rId6"/>
    <oleObject progId="Equation.3" shapeId="1370194" r:id="rId7"/>
    <oleObject progId="Equation.3" shapeId="1370195" r:id="rId8"/>
    <oleObject progId="Equation.3" shapeId="1370196" r:id="rId9"/>
    <oleObject progId="Equation.3" shapeId="1370197" r:id="rId10"/>
    <oleObject progId="Equation.3" shapeId="1370198" r:id="rId11"/>
    <oleObject progId="Equation.3" shapeId="1370199" r:id="rId12"/>
    <oleObject progId="Equation.3" shapeId="1370200" r:id="rId13"/>
    <oleObject progId="Equation.3" shapeId="1370201" r:id="rId14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2:AO130"/>
  <sheetViews>
    <sheetView tabSelected="1" zoomScale="70" zoomScaleNormal="70" zoomScalePageLayoutView="0" workbookViewId="0" topLeftCell="A1">
      <selection activeCell="W25" sqref="W25:X25"/>
    </sheetView>
  </sheetViews>
  <sheetFormatPr defaultColWidth="6.7109375" defaultRowHeight="15" customHeight="1"/>
  <cols>
    <col min="1" max="3" width="6.7109375" style="1" customWidth="1"/>
    <col min="4" max="4" width="7.7109375" style="1" customWidth="1"/>
    <col min="5" max="5" width="7.28125" style="1" bestFit="1" customWidth="1"/>
    <col min="6" max="6" width="8.7109375" style="1" customWidth="1"/>
    <col min="7" max="7" width="7.57421875" style="1" bestFit="1" customWidth="1"/>
    <col min="8" max="8" width="8.7109375" style="1" customWidth="1"/>
    <col min="9" max="9" width="7.57421875" style="1" bestFit="1" customWidth="1"/>
    <col min="10" max="10" width="8.7109375" style="1" customWidth="1"/>
    <col min="11" max="11" width="7.7109375" style="1" customWidth="1"/>
    <col min="12" max="12" width="8.7109375" style="1" customWidth="1"/>
    <col min="13" max="13" width="7.7109375" style="1" bestFit="1" customWidth="1"/>
    <col min="14" max="14" width="8.7109375" style="1" customWidth="1"/>
    <col min="15" max="15" width="7.57421875" style="1" bestFit="1" customWidth="1"/>
    <col min="16" max="16" width="7.140625" style="1" bestFit="1" customWidth="1"/>
    <col min="17" max="17" width="8.7109375" style="1" customWidth="1"/>
    <col min="18" max="18" width="7.7109375" style="1" customWidth="1"/>
    <col min="19" max="19" width="8.00390625" style="1" bestFit="1" customWidth="1"/>
    <col min="20" max="20" width="7.140625" style="1" bestFit="1" customWidth="1"/>
    <col min="21" max="24" width="6.7109375" style="1" customWidth="1"/>
    <col min="25" max="25" width="7.140625" style="1" bestFit="1" customWidth="1"/>
    <col min="26" max="16384" width="6.7109375" style="1" customWidth="1"/>
  </cols>
  <sheetData>
    <row r="2" spans="1:20" s="22" customFormat="1" ht="15" customHeight="1">
      <c r="A2" s="246" t="s">
        <v>42</v>
      </c>
      <c r="B2" s="246"/>
      <c r="C2" s="246"/>
      <c r="D2" s="246"/>
      <c r="E2" s="246"/>
      <c r="F2" s="246"/>
      <c r="G2" s="246"/>
      <c r="H2" s="246"/>
      <c r="I2" s="27"/>
      <c r="J2" s="100" t="s">
        <v>6</v>
      </c>
      <c r="K2" s="100" t="s">
        <v>15</v>
      </c>
      <c r="L2" s="250" t="s">
        <v>134</v>
      </c>
      <c r="M2" s="250"/>
      <c r="N2" s="250"/>
      <c r="O2" s="250"/>
      <c r="P2" s="250"/>
      <c r="Q2" s="250"/>
      <c r="R2" s="250"/>
      <c r="S2" s="250"/>
      <c r="T2" s="250"/>
    </row>
    <row r="3" spans="1:20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" customHeight="1">
      <c r="A4" s="22"/>
      <c r="B4" s="22" t="s">
        <v>21</v>
      </c>
      <c r="C4" s="22" t="s">
        <v>15</v>
      </c>
      <c r="D4" s="219">
        <v>2.679</v>
      </c>
      <c r="E4" s="22"/>
      <c r="F4" s="22" t="s">
        <v>37</v>
      </c>
      <c r="G4" s="22" t="s">
        <v>15</v>
      </c>
      <c r="H4" s="255">
        <v>0</v>
      </c>
      <c r="I4" s="256"/>
      <c r="J4" s="22" t="s">
        <v>38</v>
      </c>
      <c r="K4" s="22" t="s">
        <v>15</v>
      </c>
      <c r="L4" s="257">
        <v>-0.0395</v>
      </c>
      <c r="M4" s="258"/>
      <c r="N4" s="22"/>
      <c r="O4" s="22"/>
      <c r="P4" s="22"/>
      <c r="Q4" s="22"/>
      <c r="R4" s="22"/>
      <c r="S4" s="22"/>
      <c r="T4" s="22"/>
    </row>
    <row r="5" spans="1:20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18" ht="15" customHeight="1">
      <c r="A6" s="246" t="s">
        <v>360</v>
      </c>
      <c r="B6" s="246"/>
      <c r="C6" s="246"/>
      <c r="D6" s="46" t="s">
        <v>361</v>
      </c>
      <c r="E6" s="46" t="s">
        <v>15</v>
      </c>
      <c r="F6" s="172">
        <v>1</v>
      </c>
      <c r="G6" s="22" t="s">
        <v>362</v>
      </c>
      <c r="H6" s="46" t="s">
        <v>15</v>
      </c>
      <c r="I6" s="172">
        <v>1</v>
      </c>
      <c r="J6" s="22" t="s">
        <v>6</v>
      </c>
      <c r="K6" s="22" t="s">
        <v>15</v>
      </c>
      <c r="L6" s="224">
        <f>D4+H4*F6+L4*I6</f>
        <v>2.6395</v>
      </c>
      <c r="M6" s="22" t="s">
        <v>240</v>
      </c>
      <c r="N6" s="22" t="s">
        <v>121</v>
      </c>
      <c r="O6" s="22" t="s">
        <v>15</v>
      </c>
      <c r="P6" s="229">
        <v>2.64</v>
      </c>
      <c r="Q6" s="301" t="s">
        <v>363</v>
      </c>
      <c r="R6" s="252"/>
    </row>
    <row r="7" spans="1:20" ht="15" customHeight="1">
      <c r="A7" s="22"/>
      <c r="B7" s="22"/>
      <c r="C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19" ht="15" customHeight="1">
      <c r="A8" s="246" t="s">
        <v>334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2" t="s">
        <v>15</v>
      </c>
      <c r="M8" s="350">
        <v>0</v>
      </c>
      <c r="N8" s="241" t="s">
        <v>253</v>
      </c>
      <c r="O8" s="241"/>
      <c r="P8" s="241"/>
      <c r="Q8" s="241"/>
      <c r="R8" s="241"/>
      <c r="S8" s="241"/>
    </row>
    <row r="9" spans="1:19" s="22" customFormat="1" ht="15" customHeight="1">
      <c r="A9" s="246" t="s">
        <v>335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2" t="s">
        <v>15</v>
      </c>
      <c r="M9" s="27">
        <v>-0.04</v>
      </c>
      <c r="N9" s="241" t="s">
        <v>253</v>
      </c>
      <c r="O9" s="241"/>
      <c r="P9" s="241"/>
      <c r="Q9" s="241"/>
      <c r="R9" s="241"/>
      <c r="S9" s="241"/>
    </row>
    <row r="10" s="22" customFormat="1" ht="15" customHeight="1"/>
    <row r="11" spans="2:18" s="22" customFormat="1" ht="15" customHeight="1">
      <c r="B11" s="246" t="s">
        <v>43</v>
      </c>
      <c r="C11" s="246"/>
      <c r="D11" s="271" t="s">
        <v>254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</row>
    <row r="12" spans="2:3" s="22" customFormat="1" ht="15" customHeight="1">
      <c r="B12" s="22" t="s">
        <v>0</v>
      </c>
      <c r="C12" s="33"/>
    </row>
    <row r="13" spans="1:18" s="22" customFormat="1" ht="15" customHeight="1">
      <c r="A13" s="242" t="s">
        <v>45</v>
      </c>
      <c r="B13" s="34"/>
      <c r="C13" s="35"/>
      <c r="D13" s="34"/>
      <c r="E13" s="34">
        <v>1</v>
      </c>
      <c r="F13" s="34"/>
      <c r="G13" s="34">
        <v>2</v>
      </c>
      <c r="H13" s="34"/>
      <c r="I13" s="34">
        <v>3</v>
      </c>
      <c r="J13" s="34"/>
      <c r="K13" s="34">
        <v>4</v>
      </c>
      <c r="L13" s="34"/>
      <c r="M13" s="34">
        <v>5</v>
      </c>
      <c r="N13" s="34"/>
      <c r="O13" s="34">
        <v>6</v>
      </c>
      <c r="P13" s="34"/>
      <c r="Q13" s="22" t="s">
        <v>46</v>
      </c>
      <c r="R13" s="22" t="s">
        <v>48</v>
      </c>
    </row>
    <row r="14" spans="1:18" s="22" customFormat="1" ht="15" customHeight="1">
      <c r="A14" s="242"/>
      <c r="B14" s="36"/>
      <c r="Q14" s="22" t="s">
        <v>47</v>
      </c>
      <c r="R14" s="22" t="s">
        <v>49</v>
      </c>
    </row>
    <row r="15" spans="1:17" s="22" customFormat="1" ht="15" customHeight="1" thickBot="1">
      <c r="A15" s="46"/>
      <c r="B15" s="36"/>
      <c r="Q15" s="46"/>
    </row>
    <row r="16" spans="2:16" s="22" customFormat="1" ht="15" customHeight="1">
      <c r="B16" s="36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2:18" s="22" customFormat="1" ht="15" customHeight="1">
      <c r="B17" s="36" t="s">
        <v>1</v>
      </c>
      <c r="D17" s="303">
        <f>(E18-E17)</f>
        <v>-0.17999999999999972</v>
      </c>
      <c r="E17" s="34">
        <v>2.82</v>
      </c>
      <c r="F17" s="300">
        <f>(G18-G17)</f>
        <v>0.0900000000000003</v>
      </c>
      <c r="G17" s="34">
        <v>2.55</v>
      </c>
      <c r="H17" s="300">
        <f>(I18-I17)</f>
        <v>0.2400000000000002</v>
      </c>
      <c r="I17" s="205">
        <v>2.4</v>
      </c>
      <c r="J17" s="300">
        <f>(K18-K17)</f>
        <v>0.1200000000000001</v>
      </c>
      <c r="K17" s="34">
        <v>2.52</v>
      </c>
      <c r="L17" s="300">
        <f>(M18-M17)</f>
        <v>0.16000000000000014</v>
      </c>
      <c r="M17" s="205">
        <v>2.48</v>
      </c>
      <c r="N17" s="300">
        <f>(O18-O17)</f>
        <v>0.2200000000000002</v>
      </c>
      <c r="O17" s="34">
        <v>2.42</v>
      </c>
      <c r="P17" s="42"/>
      <c r="Q17" s="302">
        <f>D17</f>
        <v>-0.17999999999999972</v>
      </c>
      <c r="R17" s="302">
        <f>F17+H17+J17+L17+N17</f>
        <v>0.830000000000001</v>
      </c>
    </row>
    <row r="18" spans="2:18" s="22" customFormat="1" ht="15" customHeight="1">
      <c r="B18" s="36"/>
      <c r="D18" s="303"/>
      <c r="E18" s="48">
        <f>P6</f>
        <v>2.64</v>
      </c>
      <c r="F18" s="300"/>
      <c r="G18" s="48">
        <f>E18</f>
        <v>2.64</v>
      </c>
      <c r="H18" s="300"/>
      <c r="I18" s="48">
        <f>E18</f>
        <v>2.64</v>
      </c>
      <c r="J18" s="300"/>
      <c r="K18" s="48">
        <f>E18</f>
        <v>2.64</v>
      </c>
      <c r="L18" s="300"/>
      <c r="M18" s="48">
        <f>E18</f>
        <v>2.64</v>
      </c>
      <c r="N18" s="300"/>
      <c r="O18" s="48">
        <f>E18</f>
        <v>2.64</v>
      </c>
      <c r="P18" s="42"/>
      <c r="Q18" s="302"/>
      <c r="R18" s="302"/>
    </row>
    <row r="19" spans="2:18" s="22" customFormat="1" ht="15" customHeight="1">
      <c r="B19" s="36"/>
      <c r="D19" s="225"/>
      <c r="E19" s="30"/>
      <c r="F19" s="227"/>
      <c r="G19" s="30"/>
      <c r="H19" s="227"/>
      <c r="I19" s="30"/>
      <c r="J19" s="227"/>
      <c r="K19" s="30"/>
      <c r="L19" s="227"/>
      <c r="M19" s="30"/>
      <c r="N19" s="227"/>
      <c r="O19" s="30"/>
      <c r="P19" s="42"/>
      <c r="Q19" s="32"/>
      <c r="R19" s="32"/>
    </row>
    <row r="20" spans="2:18" s="22" customFormat="1" ht="15" customHeight="1">
      <c r="B20" s="36" t="s">
        <v>2</v>
      </c>
      <c r="D20" s="303">
        <f>(E21-E20)</f>
        <v>-0.6099999999999999</v>
      </c>
      <c r="E20" s="34">
        <v>3.21</v>
      </c>
      <c r="F20" s="300">
        <f>(G21-G20)</f>
        <v>-0.2799999999999998</v>
      </c>
      <c r="G20" s="34">
        <v>2.88</v>
      </c>
      <c r="H20" s="300">
        <f>(I21-I20)</f>
        <v>0.1200000000000001</v>
      </c>
      <c r="I20" s="34">
        <v>2.48</v>
      </c>
      <c r="J20" s="300">
        <f>(K21-K20)</f>
        <v>0.20000000000000018</v>
      </c>
      <c r="K20" s="205">
        <v>2.4</v>
      </c>
      <c r="L20" s="300">
        <f>(M21-M20)</f>
        <v>0.020000000000000018</v>
      </c>
      <c r="M20" s="34">
        <v>2.58</v>
      </c>
      <c r="N20" s="300">
        <f>(O21-O20)</f>
        <v>0.1499999999999999</v>
      </c>
      <c r="O20" s="34">
        <v>2.45</v>
      </c>
      <c r="P20" s="42"/>
      <c r="Q20" s="302">
        <f>D20+F20</f>
        <v>-0.8899999999999997</v>
      </c>
      <c r="R20" s="302">
        <f>H20+J20+L20+N20</f>
        <v>0.4900000000000002</v>
      </c>
    </row>
    <row r="21" spans="2:18" s="22" customFormat="1" ht="15" customHeight="1">
      <c r="B21" s="36"/>
      <c r="D21" s="303"/>
      <c r="E21" s="48">
        <v>2.6</v>
      </c>
      <c r="F21" s="300"/>
      <c r="G21" s="48">
        <f>E21</f>
        <v>2.6</v>
      </c>
      <c r="H21" s="300"/>
      <c r="I21" s="48">
        <f>E21</f>
        <v>2.6</v>
      </c>
      <c r="J21" s="300"/>
      <c r="K21" s="48">
        <f>E21</f>
        <v>2.6</v>
      </c>
      <c r="L21" s="300"/>
      <c r="M21" s="48">
        <f>E21</f>
        <v>2.6</v>
      </c>
      <c r="N21" s="300"/>
      <c r="O21" s="48">
        <f>E21</f>
        <v>2.6</v>
      </c>
      <c r="P21" s="42"/>
      <c r="Q21" s="302"/>
      <c r="R21" s="302"/>
    </row>
    <row r="22" spans="2:18" s="22" customFormat="1" ht="15" customHeight="1">
      <c r="B22" s="36"/>
      <c r="D22" s="225"/>
      <c r="E22" s="30"/>
      <c r="F22" s="227"/>
      <c r="G22" s="30"/>
      <c r="H22" s="227"/>
      <c r="I22" s="30"/>
      <c r="J22" s="227"/>
      <c r="K22" s="30"/>
      <c r="L22" s="227"/>
      <c r="M22" s="30"/>
      <c r="N22" s="227"/>
      <c r="O22" s="30"/>
      <c r="P22" s="42"/>
      <c r="Q22" s="32"/>
      <c r="R22" s="32"/>
    </row>
    <row r="23" spans="2:18" s="22" customFormat="1" ht="15" customHeight="1">
      <c r="B23" s="36" t="s">
        <v>3</v>
      </c>
      <c r="D23" s="303">
        <f>(E24-E23)</f>
        <v>-0.46999999999999975</v>
      </c>
      <c r="E23" s="34">
        <v>3.03</v>
      </c>
      <c r="F23" s="300">
        <f>(G24-G23)</f>
        <v>-0.43999999999999995</v>
      </c>
      <c r="G23" s="205">
        <v>3</v>
      </c>
      <c r="H23" s="300">
        <f>(I24-I23)</f>
        <v>-0.19999999999999973</v>
      </c>
      <c r="I23" s="34">
        <v>2.76</v>
      </c>
      <c r="J23" s="300">
        <f>(K24-K23)</f>
        <v>0.29000000000000004</v>
      </c>
      <c r="K23" s="34">
        <v>2.27</v>
      </c>
      <c r="L23" s="300">
        <f>(M24-M23)</f>
        <v>0.10999999999999988</v>
      </c>
      <c r="M23" s="34">
        <v>2.45</v>
      </c>
      <c r="N23" s="300">
        <f>(O24-O23)</f>
        <v>0.20000000000000018</v>
      </c>
      <c r="O23" s="34">
        <v>2.36</v>
      </c>
      <c r="P23" s="42"/>
      <c r="Q23" s="302">
        <f>D23+F23+H23</f>
        <v>-1.1099999999999994</v>
      </c>
      <c r="R23" s="302">
        <f>J23+L23+N23</f>
        <v>0.6000000000000001</v>
      </c>
    </row>
    <row r="24" spans="2:18" s="22" customFormat="1" ht="15" customHeight="1">
      <c r="B24" s="36"/>
      <c r="D24" s="303"/>
      <c r="E24" s="48">
        <v>2.56</v>
      </c>
      <c r="F24" s="300"/>
      <c r="G24" s="48">
        <f>E24</f>
        <v>2.56</v>
      </c>
      <c r="H24" s="300"/>
      <c r="I24" s="48">
        <f>E24</f>
        <v>2.56</v>
      </c>
      <c r="J24" s="300"/>
      <c r="K24" s="48">
        <f>E24</f>
        <v>2.56</v>
      </c>
      <c r="L24" s="300"/>
      <c r="M24" s="48">
        <f>E24</f>
        <v>2.56</v>
      </c>
      <c r="N24" s="300"/>
      <c r="O24" s="48">
        <f>E24</f>
        <v>2.56</v>
      </c>
      <c r="P24" s="42"/>
      <c r="Q24" s="302"/>
      <c r="R24" s="302"/>
    </row>
    <row r="25" spans="2:18" s="22" customFormat="1" ht="15" customHeight="1">
      <c r="B25" s="36"/>
      <c r="D25" s="225"/>
      <c r="E25" s="30"/>
      <c r="F25" s="227"/>
      <c r="G25" s="30"/>
      <c r="H25" s="227"/>
      <c r="I25" s="30"/>
      <c r="J25" s="227"/>
      <c r="K25" s="30"/>
      <c r="L25" s="227"/>
      <c r="M25" s="30"/>
      <c r="N25" s="227"/>
      <c r="O25" s="30"/>
      <c r="P25" s="42"/>
      <c r="Q25" s="32"/>
      <c r="R25" s="32"/>
    </row>
    <row r="26" spans="2:18" s="22" customFormat="1" ht="15" customHeight="1">
      <c r="B26" s="36" t="s">
        <v>4</v>
      </c>
      <c r="D26" s="303">
        <f>(E27-E26)</f>
        <v>-0.029999999999999805</v>
      </c>
      <c r="E26" s="34">
        <v>2.55</v>
      </c>
      <c r="F26" s="300">
        <f>(G27-G26)</f>
        <v>-0.33000000000000007</v>
      </c>
      <c r="G26" s="34">
        <v>2.85</v>
      </c>
      <c r="H26" s="300">
        <f>(I27-I26)</f>
        <v>-0.23999999999999977</v>
      </c>
      <c r="I26" s="34">
        <v>2.76</v>
      </c>
      <c r="J26" s="300">
        <f>(K27-K26)</f>
        <v>0.25</v>
      </c>
      <c r="K26" s="34">
        <v>2.27</v>
      </c>
      <c r="L26" s="300">
        <f>(M27-M26)</f>
        <v>-0.06000000000000005</v>
      </c>
      <c r="M26" s="34">
        <v>2.58</v>
      </c>
      <c r="N26" s="300">
        <f>(O27-O26)</f>
        <v>0.040000000000000036</v>
      </c>
      <c r="O26" s="34">
        <v>2.48</v>
      </c>
      <c r="P26" s="42"/>
      <c r="Q26" s="302">
        <f>D26+F26+H26+L26</f>
        <v>-0.6599999999999997</v>
      </c>
      <c r="R26" s="302">
        <f>J26+N26</f>
        <v>0.29000000000000004</v>
      </c>
    </row>
    <row r="27" spans="2:18" s="22" customFormat="1" ht="15" customHeight="1">
      <c r="B27" s="36"/>
      <c r="D27" s="303"/>
      <c r="E27" s="47">
        <v>2.52</v>
      </c>
      <c r="F27" s="300"/>
      <c r="G27" s="48">
        <f>E27</f>
        <v>2.52</v>
      </c>
      <c r="H27" s="300"/>
      <c r="I27" s="48">
        <f>E27</f>
        <v>2.52</v>
      </c>
      <c r="J27" s="300"/>
      <c r="K27" s="47">
        <f>E27</f>
        <v>2.52</v>
      </c>
      <c r="L27" s="300"/>
      <c r="M27" s="48">
        <f>E27</f>
        <v>2.52</v>
      </c>
      <c r="N27" s="300"/>
      <c r="O27" s="48">
        <f>E27</f>
        <v>2.52</v>
      </c>
      <c r="P27" s="42"/>
      <c r="Q27" s="302"/>
      <c r="R27" s="302"/>
    </row>
    <row r="28" spans="2:18" s="22" customFormat="1" ht="15" customHeight="1">
      <c r="B28" s="36"/>
      <c r="D28" s="225"/>
      <c r="E28" s="30"/>
      <c r="F28" s="227"/>
      <c r="G28" s="30"/>
      <c r="H28" s="227"/>
      <c r="I28" s="30"/>
      <c r="J28" s="227"/>
      <c r="K28" s="30"/>
      <c r="L28" s="227"/>
      <c r="M28" s="30" t="s">
        <v>0</v>
      </c>
      <c r="N28" s="227"/>
      <c r="O28" s="30"/>
      <c r="P28" s="42"/>
      <c r="Q28" s="32"/>
      <c r="R28" s="32"/>
    </row>
    <row r="29" spans="2:18" s="22" customFormat="1" ht="15" customHeight="1">
      <c r="B29" s="36" t="s">
        <v>5</v>
      </c>
      <c r="D29" s="303">
        <f>(E30-E29)</f>
        <v>0.20999999999999996</v>
      </c>
      <c r="E29" s="205">
        <v>2.27</v>
      </c>
      <c r="F29" s="300">
        <f>(G30-G29)</f>
        <v>0.029999999999999805</v>
      </c>
      <c r="G29" s="34">
        <v>2.45</v>
      </c>
      <c r="H29" s="300">
        <f>(I30-I29)</f>
        <v>-0.040000000000000036</v>
      </c>
      <c r="I29" s="34">
        <v>2.52</v>
      </c>
      <c r="J29" s="300">
        <f>(K30-K29)</f>
        <v>0.2999999999999998</v>
      </c>
      <c r="K29" s="34">
        <v>2.18</v>
      </c>
      <c r="L29" s="300">
        <f>(M30-M29)</f>
        <v>0</v>
      </c>
      <c r="M29" s="34">
        <v>2.48</v>
      </c>
      <c r="N29" s="300">
        <f>(O30-O29)</f>
        <v>0.1200000000000001</v>
      </c>
      <c r="O29" s="34">
        <v>2.36</v>
      </c>
      <c r="P29" s="42"/>
      <c r="Q29" s="302">
        <f>H29</f>
        <v>-0.040000000000000036</v>
      </c>
      <c r="R29" s="302">
        <f>D29+F29+J29+L29+N29</f>
        <v>0.6599999999999997</v>
      </c>
    </row>
    <row r="30" spans="2:19" s="22" customFormat="1" ht="15" customHeight="1">
      <c r="B30" s="36"/>
      <c r="D30" s="303"/>
      <c r="E30" s="48">
        <v>2.48</v>
      </c>
      <c r="F30" s="300"/>
      <c r="G30" s="48">
        <f>E30</f>
        <v>2.48</v>
      </c>
      <c r="H30" s="300"/>
      <c r="I30" s="48">
        <f>E30</f>
        <v>2.48</v>
      </c>
      <c r="J30" s="300"/>
      <c r="K30" s="48">
        <f>E30</f>
        <v>2.48</v>
      </c>
      <c r="L30" s="300"/>
      <c r="M30" s="48">
        <f>E30</f>
        <v>2.48</v>
      </c>
      <c r="N30" s="300"/>
      <c r="O30" s="48">
        <f>E30</f>
        <v>2.48</v>
      </c>
      <c r="P30" s="50"/>
      <c r="Q30" s="302"/>
      <c r="R30" s="302"/>
      <c r="S30" s="138"/>
    </row>
    <row r="31" spans="1:19" ht="15" customHeight="1" thickBot="1">
      <c r="A31" s="22"/>
      <c r="B31" s="36"/>
      <c r="C31" s="22"/>
      <c r="D31" s="226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5"/>
      <c r="Q31" s="22"/>
      <c r="R31" s="32"/>
      <c r="S31" s="138"/>
    </row>
    <row r="32" spans="1:19" ht="15" customHeight="1">
      <c r="A32" s="22"/>
      <c r="B32" s="254" t="s">
        <v>44</v>
      </c>
      <c r="C32" s="25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51" t="s">
        <v>14</v>
      </c>
      <c r="Q32" s="32">
        <f>SUM(Q17:Q31)</f>
        <v>-2.8799999999999986</v>
      </c>
      <c r="R32" s="32">
        <f>SUM(R17:R31)</f>
        <v>2.870000000000001</v>
      </c>
      <c r="S32" s="138"/>
    </row>
    <row r="33" spans="1:20" ht="15" customHeight="1">
      <c r="A33" s="2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2"/>
      <c r="O33" s="22"/>
      <c r="P33" s="22"/>
      <c r="Q33" s="22"/>
      <c r="R33" s="22"/>
      <c r="S33" s="22"/>
      <c r="T33" s="223"/>
    </row>
    <row r="34" spans="22:41" ht="15" customHeight="1"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187"/>
    </row>
    <row r="35" spans="2:39" s="22" customFormat="1" ht="15" customHeight="1">
      <c r="B35" s="52" t="s">
        <v>50</v>
      </c>
      <c r="C35" s="46" t="s">
        <v>15</v>
      </c>
      <c r="D35" s="228">
        <f>Q32</f>
        <v>-2.8799999999999986</v>
      </c>
      <c r="E35" s="46" t="s">
        <v>15</v>
      </c>
      <c r="F35" s="191">
        <f>ABS(D35/D36)</f>
        <v>1.0034843205574904</v>
      </c>
      <c r="G35" s="22" t="s">
        <v>121</v>
      </c>
      <c r="H35" s="53" t="s">
        <v>50</v>
      </c>
      <c r="I35" s="22" t="s">
        <v>15</v>
      </c>
      <c r="J35" s="32">
        <f>F35</f>
        <v>1.0034843205574904</v>
      </c>
      <c r="K35" s="51" t="s">
        <v>51</v>
      </c>
      <c r="AM35" s="187"/>
    </row>
    <row r="36" spans="2:41" s="22" customFormat="1" ht="15" customHeight="1">
      <c r="B36" s="51" t="s">
        <v>51</v>
      </c>
      <c r="C36" s="46"/>
      <c r="D36" s="32">
        <f>R32</f>
        <v>2.870000000000001</v>
      </c>
      <c r="E36" s="46"/>
      <c r="F36" s="191"/>
      <c r="AO36" s="187"/>
    </row>
    <row r="37" spans="1:41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87"/>
    </row>
    <row r="38" spans="1:41" ht="15" customHeight="1">
      <c r="A38" s="246" t="s">
        <v>52</v>
      </c>
      <c r="B38" s="246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187"/>
    </row>
    <row r="39" spans="1:41" ht="1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87"/>
    </row>
    <row r="40" spans="1:41" ht="15" customHeight="1">
      <c r="A40" s="22">
        <v>1</v>
      </c>
      <c r="B40" s="241" t="s">
        <v>248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187"/>
    </row>
    <row r="41" spans="1:41" ht="15" customHeight="1">
      <c r="A41" s="22"/>
      <c r="B41" s="241" t="s">
        <v>249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7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187"/>
    </row>
    <row r="42" spans="1:41" ht="1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187"/>
    </row>
    <row r="43" spans="1:41" ht="15" customHeight="1">
      <c r="A43" s="22">
        <v>2</v>
      </c>
      <c r="B43" s="268" t="s">
        <v>352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187"/>
    </row>
    <row r="44" spans="1:41" ht="1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187"/>
    </row>
    <row r="45" spans="1:41" ht="15" customHeight="1">
      <c r="A45" s="22">
        <v>3</v>
      </c>
      <c r="B45" s="269" t="s">
        <v>250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187"/>
    </row>
    <row r="46" spans="1:41" ht="15" customHeight="1">
      <c r="A46" s="22"/>
      <c r="B46" s="241" t="s">
        <v>289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187"/>
    </row>
    <row r="47" spans="1:41" ht="15" customHeight="1">
      <c r="A47" s="22"/>
      <c r="B47" s="241" t="s">
        <v>251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187"/>
    </row>
    <row r="48" spans="1:41" ht="1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187"/>
    </row>
    <row r="49" spans="1:41" ht="15" customHeight="1">
      <c r="A49" s="22">
        <v>4</v>
      </c>
      <c r="B49" s="241" t="s">
        <v>53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87"/>
    </row>
    <row r="50" spans="1:41" ht="15" customHeight="1">
      <c r="A50" s="22"/>
      <c r="B50" s="241" t="s">
        <v>290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78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187"/>
    </row>
    <row r="51" spans="1:41" ht="15" customHeight="1">
      <c r="A51" s="22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187"/>
    </row>
    <row r="52" spans="1:41" ht="15" customHeight="1">
      <c r="A52" s="22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187"/>
    </row>
    <row r="53" spans="1:41" ht="15" customHeight="1">
      <c r="A53" s="22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187"/>
    </row>
    <row r="54" spans="1:41" ht="1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187"/>
    </row>
    <row r="55" spans="1:41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187"/>
    </row>
    <row r="56" spans="1:41" ht="1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87"/>
    </row>
    <row r="57" spans="1:41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187"/>
    </row>
    <row r="58" spans="1:41" ht="1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87"/>
    </row>
    <row r="59" spans="1:41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187"/>
    </row>
    <row r="60" spans="1:41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187"/>
    </row>
    <row r="61" spans="1:41" ht="1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187"/>
    </row>
    <row r="62" spans="1:41" ht="1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187"/>
    </row>
    <row r="63" spans="1:40" ht="1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87"/>
    </row>
    <row r="64" spans="2:40" ht="15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87"/>
    </row>
    <row r="65" spans="1:40" ht="1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60" t="s">
        <v>292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87"/>
    </row>
    <row r="66" spans="20:40" ht="15" customHeight="1">
      <c r="T66" s="260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ht="15" customHeight="1">
      <c r="T67" s="260"/>
    </row>
    <row r="69" spans="2:17" s="22" customFormat="1" ht="15" customHeight="1">
      <c r="B69" s="267" t="s">
        <v>353</v>
      </c>
      <c r="C69" s="267"/>
      <c r="D69" s="267"/>
      <c r="E69" s="267"/>
      <c r="F69" s="267"/>
      <c r="G69" s="267"/>
      <c r="H69" s="267"/>
      <c r="I69" s="267"/>
      <c r="J69" s="267"/>
      <c r="K69" s="22" t="s">
        <v>15</v>
      </c>
      <c r="L69" s="219">
        <v>2.64</v>
      </c>
      <c r="M69" s="22" t="s">
        <v>240</v>
      </c>
      <c r="O69" s="146" t="s">
        <v>243</v>
      </c>
      <c r="P69" s="146" t="s">
        <v>15</v>
      </c>
      <c r="Q69" s="224">
        <f>F35</f>
        <v>1.0034843205574904</v>
      </c>
    </row>
    <row r="70" spans="2:17" s="22" customFormat="1" ht="15" customHeight="1">
      <c r="B70" s="30"/>
      <c r="C70" s="244" t="s">
        <v>364</v>
      </c>
      <c r="D70" s="244"/>
      <c r="E70" s="244"/>
      <c r="F70" s="244"/>
      <c r="G70" s="244"/>
      <c r="H70" s="244"/>
      <c r="I70" s="244"/>
      <c r="J70" s="244"/>
      <c r="K70" s="22" t="s">
        <v>15</v>
      </c>
      <c r="L70" s="219">
        <v>0.02</v>
      </c>
      <c r="M70" s="22" t="s">
        <v>41</v>
      </c>
      <c r="N70" s="146"/>
      <c r="O70" s="146" t="s">
        <v>243</v>
      </c>
      <c r="P70" s="146" t="s">
        <v>15</v>
      </c>
      <c r="Q70" s="224">
        <f>ABS(R94/S94)</f>
        <v>1.1891891891891884</v>
      </c>
    </row>
    <row r="71" spans="2:18" s="22" customFormat="1" ht="15" customHeight="1">
      <c r="B71" s="267" t="s">
        <v>365</v>
      </c>
      <c r="C71" s="267"/>
      <c r="D71" s="267"/>
      <c r="E71" s="267"/>
      <c r="F71" s="267"/>
      <c r="G71" s="267"/>
      <c r="H71" s="267"/>
      <c r="I71" s="267"/>
      <c r="J71" s="267"/>
      <c r="K71" s="22" t="s">
        <v>15</v>
      </c>
      <c r="L71" s="219">
        <f>L69-L70</f>
        <v>2.62</v>
      </c>
      <c r="M71" s="22" t="s">
        <v>240</v>
      </c>
      <c r="N71" s="146"/>
      <c r="O71" s="146" t="s">
        <v>357</v>
      </c>
      <c r="P71" s="146" t="s">
        <v>15</v>
      </c>
      <c r="Q71" s="224">
        <f>Q70</f>
        <v>1.1891891891891884</v>
      </c>
      <c r="R71" s="218" t="s">
        <v>244</v>
      </c>
    </row>
    <row r="72" spans="2:18" s="22" customFormat="1" ht="15" customHeight="1">
      <c r="B72" s="216"/>
      <c r="C72" s="216"/>
      <c r="D72" s="216"/>
      <c r="E72" s="216"/>
      <c r="F72" s="216"/>
      <c r="G72" s="216"/>
      <c r="H72" s="216"/>
      <c r="I72" s="216"/>
      <c r="J72" s="216"/>
      <c r="P72" s="146"/>
      <c r="Q72" s="146"/>
      <c r="R72" s="32"/>
    </row>
    <row r="73" spans="1:20" ht="15" customHeight="1">
      <c r="A73" s="22"/>
      <c r="B73" s="246" t="s">
        <v>43</v>
      </c>
      <c r="C73" s="246"/>
      <c r="D73" s="259" t="s">
        <v>338</v>
      </c>
      <c r="E73" s="259"/>
      <c r="F73" s="259"/>
      <c r="G73" s="259"/>
      <c r="H73" s="259"/>
      <c r="I73" s="259"/>
      <c r="J73" s="259"/>
      <c r="K73" s="206" t="s">
        <v>339</v>
      </c>
      <c r="L73" s="22" t="s">
        <v>15</v>
      </c>
      <c r="M73" s="217">
        <f>Q70</f>
        <v>1.1891891891891884</v>
      </c>
      <c r="N73" s="207" t="s">
        <v>244</v>
      </c>
      <c r="O73" s="259" t="s">
        <v>340</v>
      </c>
      <c r="P73" s="259"/>
      <c r="Q73" s="259"/>
      <c r="R73" s="259"/>
      <c r="S73" s="259"/>
      <c r="T73" s="259"/>
    </row>
    <row r="74" spans="1:19" ht="15" customHeight="1">
      <c r="A74" s="22"/>
      <c r="B74" s="22" t="s">
        <v>0</v>
      </c>
      <c r="C74" s="33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20" ht="15" customHeight="1">
      <c r="A75" s="242" t="s">
        <v>45</v>
      </c>
      <c r="B75" s="34"/>
      <c r="C75" s="35"/>
      <c r="D75" s="34"/>
      <c r="E75" s="34">
        <v>1</v>
      </c>
      <c r="F75" s="34"/>
      <c r="G75" s="34">
        <v>2</v>
      </c>
      <c r="H75" s="34"/>
      <c r="I75" s="34">
        <v>3</v>
      </c>
      <c r="J75" s="34"/>
      <c r="K75" s="34">
        <v>4</v>
      </c>
      <c r="L75" s="34"/>
      <c r="M75" s="34">
        <v>5</v>
      </c>
      <c r="N75" s="34"/>
      <c r="O75" s="34">
        <v>6</v>
      </c>
      <c r="P75" s="34"/>
      <c r="Q75" s="242" t="s">
        <v>5</v>
      </c>
      <c r="R75" s="22" t="s">
        <v>46</v>
      </c>
      <c r="S75" s="22" t="s">
        <v>48</v>
      </c>
      <c r="T75" s="22"/>
    </row>
    <row r="76" spans="1:20" ht="15" customHeight="1">
      <c r="A76" s="242"/>
      <c r="B76" s="3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42"/>
      <c r="R76" s="22" t="s">
        <v>47</v>
      </c>
      <c r="S76" s="22" t="s">
        <v>49</v>
      </c>
      <c r="T76" s="22"/>
    </row>
    <row r="77" spans="1:20" ht="15" customHeight="1" thickBot="1">
      <c r="A77" s="46"/>
      <c r="B77" s="3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46"/>
      <c r="R77" s="22"/>
      <c r="S77" s="22"/>
      <c r="T77" s="22"/>
    </row>
    <row r="78" spans="1:20" ht="15" customHeight="1">
      <c r="A78" s="22"/>
      <c r="B78" s="36"/>
      <c r="C78" s="22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2"/>
      <c r="R78" s="22"/>
      <c r="S78" s="22"/>
      <c r="T78" s="22"/>
    </row>
    <row r="79" spans="1:22" ht="15" customHeight="1">
      <c r="A79" s="22"/>
      <c r="B79" s="36" t="s">
        <v>1</v>
      </c>
      <c r="C79" s="22"/>
      <c r="D79" s="265">
        <f>(E80-E79)</f>
        <v>-0.19999999999999973</v>
      </c>
      <c r="E79" s="34">
        <v>2.82</v>
      </c>
      <c r="F79" s="240">
        <f>(G80-G79)</f>
        <v>0.07000000000000028</v>
      </c>
      <c r="G79" s="34">
        <v>2.55</v>
      </c>
      <c r="H79" s="266">
        <f>(I80-I79)</f>
        <v>0.2200000000000002</v>
      </c>
      <c r="I79" s="205">
        <v>2.4</v>
      </c>
      <c r="J79" s="266">
        <f>(K80-K79)</f>
        <v>0.10000000000000009</v>
      </c>
      <c r="K79" s="34">
        <v>2.52</v>
      </c>
      <c r="L79" s="266">
        <f>(M80-M79)</f>
        <v>0.14000000000000012</v>
      </c>
      <c r="M79" s="205">
        <v>2.48</v>
      </c>
      <c r="N79" s="266">
        <f>(O80-O79)</f>
        <v>0.20000000000000018</v>
      </c>
      <c r="O79" s="34">
        <v>2.42</v>
      </c>
      <c r="P79" s="42"/>
      <c r="Q79" s="22"/>
      <c r="R79" s="262">
        <f>D79</f>
        <v>-0.19999999999999973</v>
      </c>
      <c r="S79" s="262">
        <f>F79+H79+J79+L79+N79</f>
        <v>0.7300000000000009</v>
      </c>
      <c r="T79" s="22"/>
      <c r="U79" s="231"/>
      <c r="V79" s="231"/>
    </row>
    <row r="80" spans="1:22" ht="15" customHeight="1">
      <c r="A80" s="22"/>
      <c r="B80" s="36"/>
      <c r="C80" s="22"/>
      <c r="D80" s="265"/>
      <c r="E80" s="47">
        <f>L71</f>
        <v>2.62</v>
      </c>
      <c r="F80" s="240"/>
      <c r="G80" s="47">
        <f>E80</f>
        <v>2.62</v>
      </c>
      <c r="H80" s="240"/>
      <c r="I80" s="47">
        <f>E80</f>
        <v>2.62</v>
      </c>
      <c r="J80" s="240"/>
      <c r="K80" s="48">
        <f>E80</f>
        <v>2.62</v>
      </c>
      <c r="L80" s="240"/>
      <c r="M80" s="48">
        <f>E80</f>
        <v>2.62</v>
      </c>
      <c r="N80" s="240"/>
      <c r="O80" s="47">
        <f>E80</f>
        <v>2.62</v>
      </c>
      <c r="P80" s="42"/>
      <c r="Q80" s="22"/>
      <c r="R80" s="262"/>
      <c r="S80" s="263"/>
      <c r="T80" s="22"/>
      <c r="U80" s="231"/>
      <c r="V80" s="231"/>
    </row>
    <row r="81" spans="1:20" ht="15" customHeight="1">
      <c r="A81" s="22"/>
      <c r="B81" s="36"/>
      <c r="C81" s="22"/>
      <c r="D81" s="4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42"/>
      <c r="Q81" s="22"/>
      <c r="R81" s="22"/>
      <c r="S81" s="22"/>
      <c r="T81" s="22"/>
    </row>
    <row r="82" spans="1:20" ht="15" customHeight="1">
      <c r="A82" s="22"/>
      <c r="B82" s="36" t="s">
        <v>2</v>
      </c>
      <c r="C82" s="22"/>
      <c r="D82" s="264">
        <f>(E83-E82)</f>
        <v>-0.6299999999999999</v>
      </c>
      <c r="E82" s="34">
        <v>3.21</v>
      </c>
      <c r="F82" s="266">
        <f>(G83-G82)</f>
        <v>-0.2999999999999998</v>
      </c>
      <c r="G82" s="34">
        <v>2.88</v>
      </c>
      <c r="H82" s="266">
        <f>(I83-I82)</f>
        <v>0.10000000000000009</v>
      </c>
      <c r="I82" s="34">
        <v>2.48</v>
      </c>
      <c r="J82" s="266">
        <f>(K83-K82)</f>
        <v>0.18000000000000016</v>
      </c>
      <c r="K82" s="34">
        <v>2.4</v>
      </c>
      <c r="L82" s="266">
        <f>(M83-M82)</f>
        <v>0</v>
      </c>
      <c r="M82" s="34">
        <v>2.58</v>
      </c>
      <c r="N82" s="266">
        <f>(O83-O82)</f>
        <v>0.1299999999999999</v>
      </c>
      <c r="O82" s="34">
        <v>2.45</v>
      </c>
      <c r="P82" s="42"/>
      <c r="Q82" s="22"/>
      <c r="R82" s="262">
        <f>D82+F82</f>
        <v>-0.9299999999999997</v>
      </c>
      <c r="S82" s="262">
        <f>H82+J82+L82+N82</f>
        <v>0.41000000000000014</v>
      </c>
      <c r="T82" s="22"/>
    </row>
    <row r="83" spans="1:20" ht="15" customHeight="1">
      <c r="A83" s="22"/>
      <c r="B83" s="36"/>
      <c r="C83" s="22"/>
      <c r="D83" s="265"/>
      <c r="E83" s="48">
        <v>2.58</v>
      </c>
      <c r="F83" s="240"/>
      <c r="G83" s="48">
        <f>E83</f>
        <v>2.58</v>
      </c>
      <c r="H83" s="240"/>
      <c r="I83" s="48">
        <f>E83</f>
        <v>2.58</v>
      </c>
      <c r="J83" s="240"/>
      <c r="K83" s="48">
        <f>E83</f>
        <v>2.58</v>
      </c>
      <c r="L83" s="240"/>
      <c r="M83" s="48">
        <f>E83</f>
        <v>2.58</v>
      </c>
      <c r="N83" s="240"/>
      <c r="O83" s="48">
        <f>E83</f>
        <v>2.58</v>
      </c>
      <c r="P83" s="42"/>
      <c r="Q83" s="22"/>
      <c r="R83" s="263"/>
      <c r="S83" s="263"/>
      <c r="T83" s="22"/>
    </row>
    <row r="84" spans="1:20" ht="15" customHeight="1">
      <c r="A84" s="22"/>
      <c r="B84" s="36"/>
      <c r="C84" s="22"/>
      <c r="D84" s="4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42"/>
      <c r="Q84" s="22"/>
      <c r="R84" s="22"/>
      <c r="S84" s="22"/>
      <c r="T84" s="22"/>
    </row>
    <row r="85" spans="1:20" ht="15" customHeight="1">
      <c r="A85" s="22"/>
      <c r="B85" s="36" t="s">
        <v>3</v>
      </c>
      <c r="C85" s="22"/>
      <c r="D85" s="264">
        <f>(E86-E85)</f>
        <v>-0.48999999999999977</v>
      </c>
      <c r="E85" s="34">
        <v>3.03</v>
      </c>
      <c r="F85" s="266">
        <f>(G86-G85)</f>
        <v>-0.45999999999999996</v>
      </c>
      <c r="G85" s="205">
        <v>3</v>
      </c>
      <c r="H85" s="266">
        <f>(I86-I85)</f>
        <v>-0.21999999999999975</v>
      </c>
      <c r="I85" s="34">
        <v>2.76</v>
      </c>
      <c r="J85" s="240">
        <f>(K86-K85)</f>
        <v>0.27</v>
      </c>
      <c r="K85" s="34">
        <v>2.27</v>
      </c>
      <c r="L85" s="240">
        <f>(M86-M85)</f>
        <v>0.08999999999999986</v>
      </c>
      <c r="M85" s="34">
        <v>2.45</v>
      </c>
      <c r="N85" s="240">
        <f>(O86-O85)</f>
        <v>0.18000000000000016</v>
      </c>
      <c r="O85" s="34">
        <v>2.36</v>
      </c>
      <c r="P85" s="42"/>
      <c r="Q85" s="22"/>
      <c r="R85" s="262">
        <f>D85+F85+H85</f>
        <v>-1.1699999999999995</v>
      </c>
      <c r="S85" s="263">
        <f>J85+L85+N85</f>
        <v>0.54</v>
      </c>
      <c r="T85" s="22"/>
    </row>
    <row r="86" spans="1:20" ht="15" customHeight="1">
      <c r="A86" s="22"/>
      <c r="B86" s="36"/>
      <c r="C86" s="22"/>
      <c r="D86" s="265"/>
      <c r="E86" s="48">
        <v>2.54</v>
      </c>
      <c r="F86" s="240"/>
      <c r="G86" s="48">
        <f>E86</f>
        <v>2.54</v>
      </c>
      <c r="H86" s="240"/>
      <c r="I86" s="48">
        <f>E86</f>
        <v>2.54</v>
      </c>
      <c r="J86" s="240"/>
      <c r="K86" s="48">
        <f>E86</f>
        <v>2.54</v>
      </c>
      <c r="L86" s="240"/>
      <c r="M86" s="48">
        <f>E86</f>
        <v>2.54</v>
      </c>
      <c r="N86" s="240"/>
      <c r="O86" s="48">
        <f>E86</f>
        <v>2.54</v>
      </c>
      <c r="P86" s="42"/>
      <c r="Q86" s="22"/>
      <c r="R86" s="263"/>
      <c r="S86" s="263"/>
      <c r="T86" s="22"/>
    </row>
    <row r="87" spans="1:20" ht="15" customHeight="1">
      <c r="A87" s="22"/>
      <c r="B87" s="36"/>
      <c r="C87" s="22"/>
      <c r="D87" s="4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42"/>
      <c r="Q87" s="22"/>
      <c r="R87" s="22"/>
      <c r="S87" s="22"/>
      <c r="T87" s="22"/>
    </row>
    <row r="88" spans="1:20" ht="15" customHeight="1">
      <c r="A88" s="22"/>
      <c r="B88" s="36" t="s">
        <v>4</v>
      </c>
      <c r="C88" s="22"/>
      <c r="D88" s="265">
        <f>(E89-E88)</f>
        <v>-0.04999999999999982</v>
      </c>
      <c r="E88" s="34">
        <v>2.55</v>
      </c>
      <c r="F88" s="240">
        <f>(G89-G88)</f>
        <v>-0.3500000000000001</v>
      </c>
      <c r="G88" s="34">
        <v>2.85</v>
      </c>
      <c r="H88" s="240">
        <f>(I89-I88)</f>
        <v>-0.2599999999999998</v>
      </c>
      <c r="I88" s="34">
        <v>2.76</v>
      </c>
      <c r="J88" s="240">
        <f>(K89-K88)</f>
        <v>0.22999999999999998</v>
      </c>
      <c r="K88" s="34">
        <v>2.27</v>
      </c>
      <c r="L88" s="266">
        <f>(M89-M88)</f>
        <v>-0.08000000000000007</v>
      </c>
      <c r="M88" s="34">
        <v>2.58</v>
      </c>
      <c r="N88" s="240">
        <f>(O89-O88)</f>
        <v>0.020000000000000018</v>
      </c>
      <c r="O88" s="34">
        <v>2.48</v>
      </c>
      <c r="P88" s="42"/>
      <c r="Q88" s="22"/>
      <c r="R88" s="262">
        <f>D88+F88+H88+L88</f>
        <v>-0.7399999999999998</v>
      </c>
      <c r="S88" s="263">
        <f>J88+N88</f>
        <v>0.25</v>
      </c>
      <c r="T88" s="22"/>
    </row>
    <row r="89" spans="1:20" ht="15" customHeight="1">
      <c r="A89" s="22"/>
      <c r="B89" s="36"/>
      <c r="C89" s="22"/>
      <c r="D89" s="265"/>
      <c r="E89" s="48">
        <v>2.5</v>
      </c>
      <c r="F89" s="240"/>
      <c r="G89" s="48">
        <f>E89</f>
        <v>2.5</v>
      </c>
      <c r="H89" s="240"/>
      <c r="I89" s="48">
        <f>E89</f>
        <v>2.5</v>
      </c>
      <c r="J89" s="240"/>
      <c r="K89" s="48">
        <f>E89</f>
        <v>2.5</v>
      </c>
      <c r="L89" s="240"/>
      <c r="M89" s="48">
        <f>E89</f>
        <v>2.5</v>
      </c>
      <c r="N89" s="240"/>
      <c r="O89" s="48">
        <f>E89</f>
        <v>2.5</v>
      </c>
      <c r="P89" s="42"/>
      <c r="Q89" s="22"/>
      <c r="R89" s="263"/>
      <c r="S89" s="263"/>
      <c r="T89" s="22"/>
    </row>
    <row r="90" spans="1:20" ht="15" customHeight="1">
      <c r="A90" s="22"/>
      <c r="B90" s="36"/>
      <c r="C90" s="22"/>
      <c r="D90" s="40"/>
      <c r="E90" s="30"/>
      <c r="F90" s="30"/>
      <c r="G90" s="30"/>
      <c r="H90" s="30"/>
      <c r="I90" s="30"/>
      <c r="J90" s="30"/>
      <c r="K90" s="30"/>
      <c r="L90" s="30"/>
      <c r="M90" s="30" t="s">
        <v>0</v>
      </c>
      <c r="N90" s="30"/>
      <c r="O90" s="30"/>
      <c r="P90" s="42"/>
      <c r="Q90" s="22"/>
      <c r="R90" s="22"/>
      <c r="S90" s="22"/>
      <c r="T90" s="22"/>
    </row>
    <row r="91" spans="1:20" ht="15" customHeight="1">
      <c r="A91" s="22"/>
      <c r="B91" s="36" t="s">
        <v>5</v>
      </c>
      <c r="C91" s="22"/>
      <c r="D91" s="264">
        <f>(E92-E91)</f>
        <v>0.20999999999999996</v>
      </c>
      <c r="E91" s="205">
        <v>2.27</v>
      </c>
      <c r="F91" s="266">
        <f>(G92-G91)</f>
        <v>0.029999999999999805</v>
      </c>
      <c r="G91" s="34">
        <v>2.45</v>
      </c>
      <c r="H91" s="266">
        <f>(I92-I91)</f>
        <v>-0.040000000000000036</v>
      </c>
      <c r="I91" s="34">
        <v>2.52</v>
      </c>
      <c r="J91" s="266">
        <f>(K92-K91)</f>
        <v>0.2999999999999998</v>
      </c>
      <c r="K91" s="34">
        <v>2.18</v>
      </c>
      <c r="L91" s="266">
        <f>(M92-M91)</f>
        <v>0</v>
      </c>
      <c r="M91" s="34">
        <v>2.48</v>
      </c>
      <c r="N91" s="266">
        <f>(O92-O91)</f>
        <v>0.1200000000000001</v>
      </c>
      <c r="O91" s="34">
        <v>2.36</v>
      </c>
      <c r="P91" s="42"/>
      <c r="Q91" s="22"/>
      <c r="R91" s="262">
        <f>H91</f>
        <v>-0.040000000000000036</v>
      </c>
      <c r="S91" s="262">
        <f>D91+F91+J91+L91+N91</f>
        <v>0.6599999999999997</v>
      </c>
      <c r="T91" s="22"/>
    </row>
    <row r="92" spans="1:20" ht="15" customHeight="1">
      <c r="A92" s="22"/>
      <c r="B92" s="36"/>
      <c r="C92" s="22"/>
      <c r="D92" s="265"/>
      <c r="E92" s="48">
        <v>2.48</v>
      </c>
      <c r="F92" s="240"/>
      <c r="G92" s="48">
        <f>E92</f>
        <v>2.48</v>
      </c>
      <c r="H92" s="240"/>
      <c r="I92" s="48">
        <f>E92</f>
        <v>2.48</v>
      </c>
      <c r="J92" s="240"/>
      <c r="K92" s="48">
        <f>E92</f>
        <v>2.48</v>
      </c>
      <c r="L92" s="240"/>
      <c r="M92" s="48">
        <f>E92</f>
        <v>2.48</v>
      </c>
      <c r="N92" s="240"/>
      <c r="O92" s="48">
        <f>E92</f>
        <v>2.48</v>
      </c>
      <c r="P92" s="50"/>
      <c r="Q92" s="22"/>
      <c r="R92" s="263"/>
      <c r="S92" s="263"/>
      <c r="T92" s="22"/>
    </row>
    <row r="93" spans="1:20" ht="15" customHeight="1" thickBot="1">
      <c r="A93" s="22"/>
      <c r="B93" s="36"/>
      <c r="C93" s="22"/>
      <c r="D93" s="43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5"/>
      <c r="Q93" s="22"/>
      <c r="R93" s="22"/>
      <c r="S93" s="22"/>
      <c r="T93" s="22"/>
    </row>
    <row r="94" spans="1:20" ht="15" customHeight="1">
      <c r="A94" s="22"/>
      <c r="B94" s="254" t="s">
        <v>44</v>
      </c>
      <c r="C94" s="254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51" t="s">
        <v>14</v>
      </c>
      <c r="R94" s="69">
        <f>SUM(R79:R93)</f>
        <v>-3.0799999999999987</v>
      </c>
      <c r="S94" s="69">
        <f>SUM(S79:S92)</f>
        <v>2.5900000000000007</v>
      </c>
      <c r="T94" s="22"/>
    </row>
    <row r="95" spans="1:20" ht="15" customHeight="1">
      <c r="A95" s="22"/>
      <c r="B95" s="30"/>
      <c r="C95" s="27" t="s">
        <v>0</v>
      </c>
      <c r="D95" s="27"/>
      <c r="E95" s="27"/>
      <c r="F95" s="27"/>
      <c r="G95" s="27"/>
      <c r="H95" s="27"/>
      <c r="I95" s="27"/>
      <c r="J95" s="27"/>
      <c r="K95" s="22" t="s">
        <v>0</v>
      </c>
      <c r="L95" s="30"/>
      <c r="M95" s="22"/>
      <c r="N95" s="30"/>
      <c r="O95" s="30"/>
      <c r="P95" s="30"/>
      <c r="Q95" s="51"/>
      <c r="R95" s="32"/>
      <c r="S95" s="32"/>
      <c r="T95" s="22"/>
    </row>
    <row r="96" spans="1:20" ht="15" customHeight="1">
      <c r="A96" s="22"/>
      <c r="B96" s="30"/>
      <c r="C96" s="27"/>
      <c r="D96" s="27"/>
      <c r="E96" s="27"/>
      <c r="F96" s="27"/>
      <c r="G96" s="27"/>
      <c r="H96" s="27"/>
      <c r="I96" s="27"/>
      <c r="J96" s="27"/>
      <c r="K96" s="22"/>
      <c r="L96" s="30"/>
      <c r="M96" s="22"/>
      <c r="N96" s="30"/>
      <c r="O96" s="30"/>
      <c r="P96" s="30"/>
      <c r="Q96" s="51"/>
      <c r="R96" s="32"/>
      <c r="S96" s="32"/>
      <c r="T96" s="22"/>
    </row>
    <row r="97" spans="1:20" ht="15" customHeight="1">
      <c r="A97" s="22"/>
      <c r="B97" s="30"/>
      <c r="C97" s="27"/>
      <c r="D97" s="27"/>
      <c r="E97" s="27"/>
      <c r="F97" s="27"/>
      <c r="G97" s="27"/>
      <c r="H97" s="27"/>
      <c r="I97" s="27"/>
      <c r="J97" s="27"/>
      <c r="K97" s="22"/>
      <c r="L97" s="30"/>
      <c r="M97" s="22"/>
      <c r="N97" s="30"/>
      <c r="O97" s="30"/>
      <c r="P97" s="30"/>
      <c r="Q97" s="51"/>
      <c r="R97" s="32"/>
      <c r="S97" s="32"/>
      <c r="T97" s="22"/>
    </row>
    <row r="98" spans="1:20" ht="15" customHeight="1">
      <c r="A98" s="22"/>
      <c r="K98" s="22"/>
      <c r="L98" s="148"/>
      <c r="M98" s="22"/>
      <c r="N98" s="22"/>
      <c r="P98" s="146"/>
      <c r="Q98" s="146"/>
      <c r="R98" s="146"/>
      <c r="T98" s="260"/>
    </row>
    <row r="99" ht="15" customHeight="1">
      <c r="T99" s="260"/>
    </row>
    <row r="100" spans="1:20" ht="1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T100" s="146"/>
    </row>
    <row r="101" spans="1:21" ht="15" customHeight="1">
      <c r="A101" s="22"/>
      <c r="B101" s="246" t="s">
        <v>359</v>
      </c>
      <c r="C101" s="246"/>
      <c r="D101" s="246"/>
      <c r="E101" s="246"/>
      <c r="F101" s="246"/>
      <c r="G101" s="246"/>
      <c r="H101" s="246"/>
      <c r="I101" s="246"/>
      <c r="J101" s="46" t="s">
        <v>15</v>
      </c>
      <c r="K101" s="246" t="s">
        <v>358</v>
      </c>
      <c r="L101" s="246"/>
      <c r="M101" s="246"/>
      <c r="N101" s="246"/>
      <c r="O101" s="246"/>
      <c r="P101" s="246"/>
      <c r="Q101" s="246"/>
      <c r="R101" s="246"/>
      <c r="S101" s="246"/>
      <c r="T101" s="246"/>
      <c r="U101" s="22"/>
    </row>
    <row r="102" spans="1:21" ht="15" customHeight="1">
      <c r="A102" s="22"/>
      <c r="B102" s="246" t="s">
        <v>43</v>
      </c>
      <c r="C102" s="246"/>
      <c r="D102" s="261" t="s">
        <v>336</v>
      </c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U102" s="22"/>
    </row>
    <row r="103" spans="1:21" ht="15" customHeight="1">
      <c r="A103" s="22"/>
      <c r="B103" s="22" t="s">
        <v>0</v>
      </c>
      <c r="C103" s="33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U103" s="22"/>
    </row>
    <row r="104" spans="1:21" ht="15" customHeight="1">
      <c r="A104" s="242" t="s">
        <v>45</v>
      </c>
      <c r="B104" s="22"/>
      <c r="C104" s="33"/>
      <c r="D104" s="22"/>
      <c r="E104" s="30">
        <v>1</v>
      </c>
      <c r="F104" s="30"/>
      <c r="G104" s="30">
        <v>2</v>
      </c>
      <c r="H104" s="30"/>
      <c r="I104" s="30">
        <v>3</v>
      </c>
      <c r="J104" s="30"/>
      <c r="K104" s="30">
        <v>4</v>
      </c>
      <c r="L104" s="30"/>
      <c r="M104" s="30">
        <v>5</v>
      </c>
      <c r="N104" s="30"/>
      <c r="O104" s="30">
        <v>6</v>
      </c>
      <c r="P104" s="30"/>
      <c r="Q104" s="242" t="s">
        <v>5</v>
      </c>
      <c r="R104" s="22" t="s">
        <v>46</v>
      </c>
      <c r="S104" s="22" t="s">
        <v>48</v>
      </c>
      <c r="T104" s="22"/>
      <c r="U104" s="22"/>
    </row>
    <row r="105" spans="1:21" ht="15" customHeight="1">
      <c r="A105" s="242"/>
      <c r="B105" s="54"/>
      <c r="C105" s="55"/>
      <c r="D105" s="5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242"/>
      <c r="R105" s="22" t="s">
        <v>47</v>
      </c>
      <c r="S105" s="22" t="s">
        <v>49</v>
      </c>
      <c r="T105" s="22"/>
      <c r="U105" s="22"/>
    </row>
    <row r="106" spans="1:21" ht="15" customHeight="1" thickBot="1">
      <c r="A106" s="57"/>
      <c r="B106" s="30"/>
      <c r="C106" s="33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22"/>
      <c r="R106" s="22"/>
      <c r="S106" s="22"/>
      <c r="T106" s="22"/>
      <c r="U106" s="22"/>
    </row>
    <row r="107" spans="1:20" ht="15" customHeight="1">
      <c r="A107" s="22"/>
      <c r="B107" s="22"/>
      <c r="C107" s="33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  <c r="Q107" s="22"/>
      <c r="R107" s="22"/>
      <c r="S107" s="22"/>
      <c r="T107" s="22"/>
    </row>
    <row r="108" spans="1:21" ht="15" customHeight="1">
      <c r="A108" s="22"/>
      <c r="B108" s="22" t="s">
        <v>1</v>
      </c>
      <c r="C108" s="33"/>
      <c r="D108" s="40"/>
      <c r="E108" s="60">
        <f>D79</f>
        <v>-0.19999999999999973</v>
      </c>
      <c r="F108" s="31"/>
      <c r="G108" s="31">
        <f>F79</f>
        <v>0.07000000000000028</v>
      </c>
      <c r="H108" s="31"/>
      <c r="I108" s="60">
        <f>H79</f>
        <v>0.2200000000000002</v>
      </c>
      <c r="J108" s="31"/>
      <c r="K108" s="60">
        <f>J79</f>
        <v>0.10000000000000009</v>
      </c>
      <c r="L108" s="31"/>
      <c r="M108" s="60">
        <f>L79</f>
        <v>0.14000000000000012</v>
      </c>
      <c r="N108" s="31"/>
      <c r="O108" s="60">
        <f>N79</f>
        <v>0.20000000000000018</v>
      </c>
      <c r="P108" s="42"/>
      <c r="Q108" s="22"/>
      <c r="R108" s="148">
        <f>E108</f>
        <v>-0.19999999999999973</v>
      </c>
      <c r="S108" s="148">
        <f>G108+I108+K108+M108+O108</f>
        <v>0.7300000000000009</v>
      </c>
      <c r="T108" s="22"/>
      <c r="U108" s="22"/>
    </row>
    <row r="109" spans="1:21" ht="15" customHeight="1">
      <c r="A109" s="22"/>
      <c r="B109" s="22"/>
      <c r="C109" s="33"/>
      <c r="D109" s="40"/>
      <c r="E109" s="30"/>
      <c r="F109" s="178">
        <f>E108+E111+G111</f>
        <v>-1.1299999999999994</v>
      </c>
      <c r="G109" s="30"/>
      <c r="H109" s="178">
        <f>G111</f>
        <v>-0.2999999999999998</v>
      </c>
      <c r="I109" s="30"/>
      <c r="J109" s="178">
        <v>0</v>
      </c>
      <c r="K109" s="30"/>
      <c r="L109" s="178">
        <v>0</v>
      </c>
      <c r="M109" s="30"/>
      <c r="N109" s="178">
        <v>0</v>
      </c>
      <c r="O109" s="30"/>
      <c r="P109" s="42"/>
      <c r="Q109" s="51"/>
      <c r="R109" s="22"/>
      <c r="S109" s="22"/>
      <c r="T109" s="22"/>
      <c r="U109" s="22"/>
    </row>
    <row r="110" spans="1:21" ht="15" customHeight="1">
      <c r="A110" s="22"/>
      <c r="B110" s="22"/>
      <c r="C110" s="33"/>
      <c r="D110" s="40"/>
      <c r="E110" s="30"/>
      <c r="F110" s="70">
        <f>G108</f>
        <v>0.07000000000000028</v>
      </c>
      <c r="G110" s="30"/>
      <c r="H110" s="70">
        <f>G108+I108+I111</f>
        <v>0.39000000000000057</v>
      </c>
      <c r="I110" s="30"/>
      <c r="J110" s="178">
        <f>I108+K108+K111+I111</f>
        <v>0.6000000000000005</v>
      </c>
      <c r="K110" s="30"/>
      <c r="L110" s="178">
        <f>K108+M108+M111+K111</f>
        <v>0.4200000000000004</v>
      </c>
      <c r="M110" s="30"/>
      <c r="N110" s="178">
        <f>M108+O108+O111+M111</f>
        <v>0.4700000000000002</v>
      </c>
      <c r="O110" s="30"/>
      <c r="P110" s="42"/>
      <c r="Q110" s="51"/>
      <c r="R110" s="22"/>
      <c r="S110" s="22"/>
      <c r="T110" s="22"/>
      <c r="U110" s="22"/>
    </row>
    <row r="111" spans="1:21" ht="15" customHeight="1">
      <c r="A111" s="22"/>
      <c r="B111" s="22" t="s">
        <v>2</v>
      </c>
      <c r="C111" s="33"/>
      <c r="D111" s="40"/>
      <c r="E111" s="60">
        <f>D82</f>
        <v>-0.6299999999999999</v>
      </c>
      <c r="F111" s="31"/>
      <c r="G111" s="60">
        <f>F82</f>
        <v>-0.2999999999999998</v>
      </c>
      <c r="H111" s="31"/>
      <c r="I111" s="60">
        <f>H82</f>
        <v>0.10000000000000009</v>
      </c>
      <c r="J111" s="31"/>
      <c r="K111" s="60">
        <f>J82</f>
        <v>0.18000000000000016</v>
      </c>
      <c r="L111" s="31"/>
      <c r="M111" s="60">
        <f>L82</f>
        <v>0</v>
      </c>
      <c r="N111" s="31"/>
      <c r="O111" s="60">
        <f>N82</f>
        <v>0.1299999999999999</v>
      </c>
      <c r="P111" s="42"/>
      <c r="Q111" s="51"/>
      <c r="R111" s="148">
        <f>E111+G111</f>
        <v>-0.9299999999999997</v>
      </c>
      <c r="S111" s="148">
        <f>I111+K111+M111+O111</f>
        <v>0.41000000000000014</v>
      </c>
      <c r="T111" s="22"/>
      <c r="U111" s="22"/>
    </row>
    <row r="112" spans="1:21" ht="15" customHeight="1">
      <c r="A112" s="22"/>
      <c r="B112" s="22"/>
      <c r="C112" s="33"/>
      <c r="D112" s="40"/>
      <c r="E112" s="30"/>
      <c r="F112" s="178">
        <f>E111+G111+G114+E114</f>
        <v>-1.8799999999999994</v>
      </c>
      <c r="G112" s="41"/>
      <c r="H112" s="178">
        <f>G111+G114+I114</f>
        <v>-0.9799999999999995</v>
      </c>
      <c r="I112" s="30"/>
      <c r="J112" s="70">
        <f>I114</f>
        <v>-0.21999999999999975</v>
      </c>
      <c r="K112" s="30"/>
      <c r="L112" s="178">
        <v>0</v>
      </c>
      <c r="M112" s="41"/>
      <c r="N112" s="178">
        <v>0</v>
      </c>
      <c r="O112" s="41"/>
      <c r="P112" s="42"/>
      <c r="Q112" s="51"/>
      <c r="R112" s="22"/>
      <c r="S112" s="22"/>
      <c r="T112" s="22"/>
      <c r="U112" s="22"/>
    </row>
    <row r="113" spans="1:21" ht="15" customHeight="1">
      <c r="A113" s="22"/>
      <c r="B113" s="22"/>
      <c r="C113" s="33"/>
      <c r="D113" s="40"/>
      <c r="E113" s="30"/>
      <c r="F113" s="178">
        <v>0</v>
      </c>
      <c r="G113" s="41"/>
      <c r="H113" s="178">
        <f>I111</f>
        <v>0.10000000000000009</v>
      </c>
      <c r="I113" s="30"/>
      <c r="J113" s="70">
        <f>I111+K111+K114</f>
        <v>0.5500000000000003</v>
      </c>
      <c r="K113" s="30"/>
      <c r="L113" s="178">
        <f>K111+M111+M114+K114</f>
        <v>0.54</v>
      </c>
      <c r="M113" s="41"/>
      <c r="N113" s="178">
        <f>M111+O111+O114+M114</f>
        <v>0.3999999999999999</v>
      </c>
      <c r="O113" s="41"/>
      <c r="P113" s="42"/>
      <c r="Q113" s="51"/>
      <c r="R113" s="22"/>
      <c r="S113" s="22"/>
      <c r="T113" s="22"/>
      <c r="U113" s="22"/>
    </row>
    <row r="114" spans="1:21" ht="15" customHeight="1">
      <c r="A114" s="22"/>
      <c r="B114" s="22" t="s">
        <v>3</v>
      </c>
      <c r="C114" s="33"/>
      <c r="D114" s="40"/>
      <c r="E114" s="60">
        <f>D85</f>
        <v>-0.48999999999999977</v>
      </c>
      <c r="F114" s="31"/>
      <c r="G114" s="60">
        <f>F85</f>
        <v>-0.45999999999999996</v>
      </c>
      <c r="H114" s="31"/>
      <c r="I114" s="60">
        <f>H85</f>
        <v>-0.21999999999999975</v>
      </c>
      <c r="J114" s="31"/>
      <c r="K114" s="31">
        <f>J85</f>
        <v>0.27</v>
      </c>
      <c r="L114" s="31"/>
      <c r="M114" s="60">
        <f>L85</f>
        <v>0.08999999999999986</v>
      </c>
      <c r="N114" s="31"/>
      <c r="O114" s="60">
        <f>N85</f>
        <v>0.18000000000000016</v>
      </c>
      <c r="P114" s="42"/>
      <c r="Q114" s="51"/>
      <c r="R114" s="148">
        <f>E114+G114+I114</f>
        <v>-1.1699999999999995</v>
      </c>
      <c r="S114" s="148">
        <f>K114+M114+O114</f>
        <v>0.54</v>
      </c>
      <c r="T114" s="22"/>
      <c r="U114" s="22"/>
    </row>
    <row r="115" spans="1:21" ht="15" customHeight="1">
      <c r="A115" s="22"/>
      <c r="B115" s="22"/>
      <c r="C115" s="33"/>
      <c r="D115" s="40"/>
      <c r="E115" s="30"/>
      <c r="F115" s="178">
        <f>E114+G114+G117+E117</f>
        <v>-1.3499999999999996</v>
      </c>
      <c r="G115" s="41"/>
      <c r="H115" s="178">
        <f>G114+I114+I117+G117</f>
        <v>-1.2899999999999996</v>
      </c>
      <c r="I115" s="30"/>
      <c r="J115" s="178">
        <f>I114+I117</f>
        <v>-0.47999999999999954</v>
      </c>
      <c r="K115" s="30"/>
      <c r="L115" s="178">
        <f>M117</f>
        <v>-0.08000000000000007</v>
      </c>
      <c r="M115" s="41"/>
      <c r="N115" s="178">
        <f>M117</f>
        <v>-0.08000000000000007</v>
      </c>
      <c r="O115" s="41"/>
      <c r="P115" s="42"/>
      <c r="Q115" s="51"/>
      <c r="R115" s="22"/>
      <c r="S115" s="22"/>
      <c r="T115" s="22"/>
      <c r="U115" s="22"/>
    </row>
    <row r="116" spans="1:21" ht="15" customHeight="1">
      <c r="A116" s="22"/>
      <c r="B116" s="22"/>
      <c r="C116" s="33"/>
      <c r="D116" s="40"/>
      <c r="E116" s="30"/>
      <c r="F116" s="178">
        <v>0</v>
      </c>
      <c r="G116" s="41"/>
      <c r="H116" s="178">
        <v>0</v>
      </c>
      <c r="I116" s="30"/>
      <c r="J116" s="178">
        <f>K114+K117</f>
        <v>0.5</v>
      </c>
      <c r="K116" s="30"/>
      <c r="L116" s="178">
        <f>K114+M114+K117</f>
        <v>0.5899999999999999</v>
      </c>
      <c r="M116" s="41"/>
      <c r="N116" s="178">
        <f>M114+O114+O117</f>
        <v>0.29000000000000004</v>
      </c>
      <c r="O116" s="41"/>
      <c r="P116" s="42"/>
      <c r="Q116" s="51"/>
      <c r="R116" s="22"/>
      <c r="S116" s="22"/>
      <c r="T116" s="22"/>
      <c r="U116" s="22"/>
    </row>
    <row r="117" spans="1:21" ht="15" customHeight="1">
      <c r="A117" s="22"/>
      <c r="B117" s="22" t="s">
        <v>4</v>
      </c>
      <c r="C117" s="33"/>
      <c r="D117" s="40"/>
      <c r="E117" s="60">
        <f>D88</f>
        <v>-0.04999999999999982</v>
      </c>
      <c r="F117" s="31"/>
      <c r="G117" s="60">
        <f>F88</f>
        <v>-0.3500000000000001</v>
      </c>
      <c r="H117" s="31"/>
      <c r="I117" s="60">
        <f>H88</f>
        <v>-0.2599999999999998</v>
      </c>
      <c r="J117" s="31"/>
      <c r="K117" s="31">
        <f>J88</f>
        <v>0.22999999999999998</v>
      </c>
      <c r="L117" s="31"/>
      <c r="M117" s="60">
        <f>L88</f>
        <v>-0.08000000000000007</v>
      </c>
      <c r="N117" s="31"/>
      <c r="O117" s="60">
        <f>N88</f>
        <v>0.020000000000000018</v>
      </c>
      <c r="P117" s="42"/>
      <c r="Q117" s="51"/>
      <c r="R117" s="148">
        <f>E117+G117+I117+M117</f>
        <v>-0.7399999999999998</v>
      </c>
      <c r="S117" s="148">
        <f>K117+O117</f>
        <v>0.25</v>
      </c>
      <c r="T117" s="22"/>
      <c r="U117" s="22"/>
    </row>
    <row r="118" spans="1:21" ht="15" customHeight="1">
      <c r="A118" s="22"/>
      <c r="B118" s="22"/>
      <c r="C118" s="33"/>
      <c r="D118" s="40"/>
      <c r="E118" s="30"/>
      <c r="F118" s="178">
        <f>E117+G117</f>
        <v>-0.3999999999999999</v>
      </c>
      <c r="G118" s="41"/>
      <c r="H118" s="178">
        <f>G117+I117+I120</f>
        <v>-0.6499999999999999</v>
      </c>
      <c r="I118" s="30"/>
      <c r="J118" s="178">
        <f>I117+I120</f>
        <v>-0.2999999999999998</v>
      </c>
      <c r="K118" s="30"/>
      <c r="L118" s="178">
        <f>M117</f>
        <v>-0.08000000000000007</v>
      </c>
      <c r="M118" s="41"/>
      <c r="N118" s="178">
        <f>M117</f>
        <v>-0.08000000000000007</v>
      </c>
      <c r="O118" s="41"/>
      <c r="P118" s="42"/>
      <c r="Q118" s="51"/>
      <c r="R118" s="22"/>
      <c r="S118" s="22"/>
      <c r="T118" s="22"/>
      <c r="U118" s="22"/>
    </row>
    <row r="119" spans="1:21" ht="15" customHeight="1">
      <c r="A119" s="22"/>
      <c r="B119" s="22"/>
      <c r="C119" s="33"/>
      <c r="D119" s="40"/>
      <c r="E119" s="30"/>
      <c r="F119" s="178">
        <f>G120+E120</f>
        <v>0.23999999999999977</v>
      </c>
      <c r="G119" s="41"/>
      <c r="H119" s="70">
        <f>G120</f>
        <v>0.029999999999999805</v>
      </c>
      <c r="I119" s="30"/>
      <c r="J119" s="178">
        <f>K117+K120</f>
        <v>0.5299999999999998</v>
      </c>
      <c r="K119" s="30"/>
      <c r="L119" s="178">
        <f>K117+K120+M120</f>
        <v>0.5299999999999998</v>
      </c>
      <c r="M119" s="41"/>
      <c r="N119" s="178">
        <f>O117+O120+M120</f>
        <v>0.14000000000000012</v>
      </c>
      <c r="O119" s="41"/>
      <c r="P119" s="42"/>
      <c r="Q119" s="51"/>
      <c r="R119" s="22"/>
      <c r="S119" s="22"/>
      <c r="T119" s="22"/>
      <c r="U119" s="22"/>
    </row>
    <row r="120" spans="1:21" ht="15" customHeight="1">
      <c r="A120" s="22"/>
      <c r="B120" s="22" t="s">
        <v>5</v>
      </c>
      <c r="C120" s="33"/>
      <c r="D120" s="40"/>
      <c r="E120" s="60">
        <f>D91</f>
        <v>0.20999999999999996</v>
      </c>
      <c r="F120" s="31"/>
      <c r="G120" s="60">
        <f>F91</f>
        <v>0.029999999999999805</v>
      </c>
      <c r="H120" s="31"/>
      <c r="I120" s="60">
        <f>H91</f>
        <v>-0.040000000000000036</v>
      </c>
      <c r="J120" s="31"/>
      <c r="K120" s="60">
        <f>J91</f>
        <v>0.2999999999999998</v>
      </c>
      <c r="L120" s="31"/>
      <c r="M120" s="60">
        <f>L91</f>
        <v>0</v>
      </c>
      <c r="N120" s="31"/>
      <c r="O120" s="60">
        <f>N91</f>
        <v>0.1200000000000001</v>
      </c>
      <c r="P120" s="42"/>
      <c r="Q120" s="51"/>
      <c r="R120" s="148">
        <f>I120</f>
        <v>-0.040000000000000036</v>
      </c>
      <c r="S120" s="148">
        <f>E120+G120+K120+M120+O120</f>
        <v>0.6599999999999997</v>
      </c>
      <c r="T120" s="22"/>
      <c r="U120" s="22"/>
    </row>
    <row r="121" spans="1:21" ht="15" customHeight="1">
      <c r="A121" s="22"/>
      <c r="B121" s="22"/>
      <c r="C121" s="33"/>
      <c r="D121" s="4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42"/>
      <c r="Q121" s="22"/>
      <c r="R121" s="22"/>
      <c r="S121" s="22"/>
      <c r="T121" s="22"/>
      <c r="U121" s="22"/>
    </row>
    <row r="122" spans="1:20" ht="15" customHeight="1" thickBot="1">
      <c r="A122" s="22"/>
      <c r="B122" s="22"/>
      <c r="C122" s="33"/>
      <c r="D122" s="43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5"/>
      <c r="Q122" s="22"/>
      <c r="R122" s="22"/>
      <c r="S122" s="22"/>
      <c r="T122" s="22"/>
    </row>
    <row r="123" spans="1:21" ht="15" customHeight="1">
      <c r="A123" s="22"/>
      <c r="B123" s="246" t="s">
        <v>44</v>
      </c>
      <c r="C123" s="246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51" t="s">
        <v>14</v>
      </c>
      <c r="R123" s="32">
        <f>SUM(R108:R120)</f>
        <v>-3.0799999999999987</v>
      </c>
      <c r="S123" s="32">
        <f>SUM(S108:S120)</f>
        <v>2.5900000000000007</v>
      </c>
      <c r="T123" s="22"/>
      <c r="U123" s="22"/>
    </row>
    <row r="124" spans="1:21" ht="1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5" customHeight="1">
      <c r="A125" s="259" t="s">
        <v>65</v>
      </c>
      <c r="B125" s="259"/>
      <c r="C125" s="259"/>
      <c r="D125" s="259"/>
      <c r="E125" s="259"/>
      <c r="F125" s="259"/>
      <c r="G125" s="259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19" ht="15" customHeight="1">
      <c r="A126" s="22"/>
      <c r="B126" s="22"/>
      <c r="C126" s="22"/>
      <c r="D126" s="22"/>
      <c r="E126" s="22"/>
      <c r="F126" s="30"/>
      <c r="G126" s="22"/>
      <c r="H126" s="22"/>
      <c r="I126" s="22"/>
      <c r="J126" s="22"/>
      <c r="K126" s="36"/>
      <c r="L126" s="22" t="s">
        <v>54</v>
      </c>
      <c r="M126" s="22" t="s">
        <v>15</v>
      </c>
      <c r="N126" s="241" t="s">
        <v>58</v>
      </c>
      <c r="O126" s="241"/>
      <c r="P126" s="241"/>
      <c r="Q126" s="241"/>
      <c r="R126" s="27" t="s">
        <v>62</v>
      </c>
      <c r="S126" s="22"/>
    </row>
    <row r="127" spans="6:20" ht="15" customHeight="1">
      <c r="F127" s="8"/>
      <c r="K127" s="21"/>
      <c r="L127" s="22" t="s">
        <v>55</v>
      </c>
      <c r="M127" s="22" t="s">
        <v>15</v>
      </c>
      <c r="N127" s="241" t="s">
        <v>246</v>
      </c>
      <c r="O127" s="241"/>
      <c r="P127" s="241"/>
      <c r="Q127" s="241"/>
      <c r="R127" s="27" t="s">
        <v>62</v>
      </c>
      <c r="S127" s="22"/>
      <c r="T127" s="260" t="s">
        <v>126</v>
      </c>
    </row>
    <row r="128" spans="3:20" ht="15" customHeight="1">
      <c r="C128"/>
      <c r="F128" s="8"/>
      <c r="K128" s="61"/>
      <c r="L128" s="1" t="s">
        <v>7</v>
      </c>
      <c r="M128" s="22" t="s">
        <v>15</v>
      </c>
      <c r="N128" s="241" t="s">
        <v>59</v>
      </c>
      <c r="O128" s="241"/>
      <c r="P128" s="241"/>
      <c r="Q128" s="241"/>
      <c r="R128" s="27" t="s">
        <v>63</v>
      </c>
      <c r="S128" s="166"/>
      <c r="T128" s="260"/>
    </row>
    <row r="129" spans="6:25" ht="15" customHeight="1">
      <c r="F129" s="8"/>
      <c r="K129" s="21"/>
      <c r="L129" s="1" t="s">
        <v>56</v>
      </c>
      <c r="M129" s="22" t="s">
        <v>15</v>
      </c>
      <c r="N129" s="241" t="s">
        <v>60</v>
      </c>
      <c r="O129" s="241"/>
      <c r="P129" s="241"/>
      <c r="Q129" s="241"/>
      <c r="R129" s="27" t="s">
        <v>63</v>
      </c>
      <c r="S129" s="166"/>
      <c r="T129" s="260"/>
      <c r="U129" s="22"/>
      <c r="V129" s="22"/>
      <c r="W129" s="22"/>
      <c r="X129" s="22"/>
      <c r="Y129" s="22"/>
    </row>
    <row r="130" spans="6:24" ht="15" customHeight="1">
      <c r="F130" s="8"/>
      <c r="K130" s="21"/>
      <c r="L130" s="1" t="s">
        <v>57</v>
      </c>
      <c r="M130" s="22" t="s">
        <v>15</v>
      </c>
      <c r="N130" s="241" t="s">
        <v>61</v>
      </c>
      <c r="O130" s="241"/>
      <c r="P130" s="241"/>
      <c r="Q130" s="241"/>
      <c r="R130" s="27" t="s">
        <v>63</v>
      </c>
      <c r="S130" s="166"/>
      <c r="U130" s="22"/>
      <c r="V130" s="22"/>
      <c r="W130" s="22"/>
      <c r="X130" s="22"/>
    </row>
  </sheetData>
  <sheetProtection/>
  <mergeCells count="130">
    <mergeCell ref="D82:D83"/>
    <mergeCell ref="N128:Q128"/>
    <mergeCell ref="N127:Q127"/>
    <mergeCell ref="N126:Q126"/>
    <mergeCell ref="T98:T99"/>
    <mergeCell ref="A125:G125"/>
    <mergeCell ref="B102:C102"/>
    <mergeCell ref="A104:A105"/>
    <mergeCell ref="B123:C123"/>
    <mergeCell ref="K101:T101"/>
    <mergeCell ref="B101:I101"/>
    <mergeCell ref="R91:R92"/>
    <mergeCell ref="S91:S92"/>
    <mergeCell ref="B94:C94"/>
    <mergeCell ref="D91:D92"/>
    <mergeCell ref="F91:F92"/>
    <mergeCell ref="H91:H92"/>
    <mergeCell ref="J91:J92"/>
    <mergeCell ref="L91:L92"/>
    <mergeCell ref="N91:N92"/>
    <mergeCell ref="J88:J89"/>
    <mergeCell ref="L88:L89"/>
    <mergeCell ref="N88:N89"/>
    <mergeCell ref="B53:T53"/>
    <mergeCell ref="B41:S41"/>
    <mergeCell ref="R85:R86"/>
    <mergeCell ref="S85:S86"/>
    <mergeCell ref="B69:J69"/>
    <mergeCell ref="R88:R89"/>
    <mergeCell ref="B71:J71"/>
    <mergeCell ref="S88:S89"/>
    <mergeCell ref="D85:D86"/>
    <mergeCell ref="F85:F86"/>
    <mergeCell ref="H85:H86"/>
    <mergeCell ref="J85:J86"/>
    <mergeCell ref="L85:L86"/>
    <mergeCell ref="N85:N86"/>
    <mergeCell ref="D88:D89"/>
    <mergeCell ref="F88:F89"/>
    <mergeCell ref="H88:H89"/>
    <mergeCell ref="L82:L83"/>
    <mergeCell ref="N82:N83"/>
    <mergeCell ref="B43:T43"/>
    <mergeCell ref="B50:T50"/>
    <mergeCell ref="D79:D80"/>
    <mergeCell ref="F79:F80"/>
    <mergeCell ref="H79:H80"/>
    <mergeCell ref="C70:J70"/>
    <mergeCell ref="R82:R83"/>
    <mergeCell ref="S82:S83"/>
    <mergeCell ref="F20:F21"/>
    <mergeCell ref="L20:L21"/>
    <mergeCell ref="N17:N18"/>
    <mergeCell ref="H17:H18"/>
    <mergeCell ref="J79:J80"/>
    <mergeCell ref="L79:L80"/>
    <mergeCell ref="N79:N80"/>
    <mergeCell ref="F23:F24"/>
    <mergeCell ref="F29:F30"/>
    <mergeCell ref="J23:J24"/>
    <mergeCell ref="N29:N30"/>
    <mergeCell ref="D73:J73"/>
    <mergeCell ref="O73:T73"/>
    <mergeCell ref="B32:C32"/>
    <mergeCell ref="N9:S9"/>
    <mergeCell ref="D17:D18"/>
    <mergeCell ref="R17:R18"/>
    <mergeCell ref="R29:R30"/>
    <mergeCell ref="D23:D24"/>
    <mergeCell ref="D20:D21"/>
    <mergeCell ref="Q17:Q18"/>
    <mergeCell ref="R26:R27"/>
    <mergeCell ref="H26:H27"/>
    <mergeCell ref="A75:A76"/>
    <mergeCell ref="R20:R21"/>
    <mergeCell ref="N20:N21"/>
    <mergeCell ref="N23:N24"/>
    <mergeCell ref="H20:H21"/>
    <mergeCell ref="H23:H24"/>
    <mergeCell ref="B73:C73"/>
    <mergeCell ref="B11:C11"/>
    <mergeCell ref="A13:A14"/>
    <mergeCell ref="Q26:Q27"/>
    <mergeCell ref="L23:L24"/>
    <mergeCell ref="F26:F27"/>
    <mergeCell ref="F17:F18"/>
    <mergeCell ref="D26:D27"/>
    <mergeCell ref="Q23:Q24"/>
    <mergeCell ref="J17:J18"/>
    <mergeCell ref="L17:L18"/>
    <mergeCell ref="N130:Q130"/>
    <mergeCell ref="Q104:Q105"/>
    <mergeCell ref="N26:N27"/>
    <mergeCell ref="J20:J21"/>
    <mergeCell ref="Q29:Q30"/>
    <mergeCell ref="J29:J30"/>
    <mergeCell ref="Q20:Q21"/>
    <mergeCell ref="D102:S102"/>
    <mergeCell ref="R23:R24"/>
    <mergeCell ref="D29:D30"/>
    <mergeCell ref="N129:Q129"/>
    <mergeCell ref="T65:T67"/>
    <mergeCell ref="A38:B38"/>
    <mergeCell ref="B40:T40"/>
    <mergeCell ref="B52:T52"/>
    <mergeCell ref="R79:R80"/>
    <mergeCell ref="S79:S80"/>
    <mergeCell ref="F82:F83"/>
    <mergeCell ref="H82:H83"/>
    <mergeCell ref="J82:J83"/>
    <mergeCell ref="L4:M4"/>
    <mergeCell ref="Q6:R6"/>
    <mergeCell ref="Q75:Q76"/>
    <mergeCell ref="T127:T129"/>
    <mergeCell ref="D11:R11"/>
    <mergeCell ref="B45:T45"/>
    <mergeCell ref="B46:T46"/>
    <mergeCell ref="B47:T47"/>
    <mergeCell ref="B49:U49"/>
    <mergeCell ref="H29:H30"/>
    <mergeCell ref="A8:K8"/>
    <mergeCell ref="N8:S8"/>
    <mergeCell ref="L2:T2"/>
    <mergeCell ref="A9:K9"/>
    <mergeCell ref="L29:L30"/>
    <mergeCell ref="L26:L27"/>
    <mergeCell ref="J26:J27"/>
    <mergeCell ref="A2:H2"/>
    <mergeCell ref="A6:C6"/>
    <mergeCell ref="H4:I4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2229349" r:id="rId1"/>
    <oleObject progId="Equation.3" shapeId="2246346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2:AE50"/>
  <sheetViews>
    <sheetView zoomScale="70" zoomScaleNormal="70" zoomScalePageLayoutView="0" workbookViewId="0" topLeftCell="A6">
      <selection activeCell="F50" sqref="F50"/>
    </sheetView>
  </sheetViews>
  <sheetFormatPr defaultColWidth="6.7109375" defaultRowHeight="15" customHeight="1"/>
  <cols>
    <col min="1" max="1" width="2.8515625" style="1" bestFit="1" customWidth="1"/>
    <col min="2" max="2" width="7.28125" style="1" bestFit="1" customWidth="1"/>
    <col min="3" max="4" width="3.7109375" style="1" customWidth="1"/>
    <col min="5" max="5" width="7.28125" style="1" bestFit="1" customWidth="1"/>
    <col min="6" max="7" width="3.7109375" style="1" customWidth="1"/>
    <col min="8" max="8" width="7.28125" style="1" bestFit="1" customWidth="1"/>
    <col min="9" max="10" width="3.7109375" style="1" customWidth="1"/>
    <col min="11" max="11" width="7.28125" style="1" customWidth="1"/>
    <col min="12" max="13" width="3.7109375" style="1" customWidth="1"/>
    <col min="14" max="14" width="7.28125" style="1" bestFit="1" customWidth="1"/>
    <col min="15" max="16" width="3.7109375" style="1" customWidth="1"/>
    <col min="17" max="17" width="7.28125" style="1" bestFit="1" customWidth="1"/>
    <col min="18" max="19" width="7.140625" style="1" customWidth="1"/>
    <col min="20" max="20" width="7.140625" style="1" bestFit="1" customWidth="1"/>
    <col min="21" max="26" width="7.28125" style="1" bestFit="1" customWidth="1"/>
    <col min="27" max="27" width="6.7109375" style="1" customWidth="1"/>
    <col min="28" max="31" width="7.28125" style="1" bestFit="1" customWidth="1"/>
    <col min="32" max="16384" width="6.7109375" style="1" customWidth="1"/>
  </cols>
  <sheetData>
    <row r="2" spans="2:14" s="22" customFormat="1" ht="15" customHeight="1">
      <c r="B2" s="246" t="s">
        <v>78</v>
      </c>
      <c r="C2" s="246"/>
      <c r="D2" s="246"/>
      <c r="E2" s="246"/>
      <c r="F2" s="246"/>
      <c r="G2" s="22" t="s">
        <v>15</v>
      </c>
      <c r="H2" s="246" t="s">
        <v>79</v>
      </c>
      <c r="I2" s="246"/>
      <c r="J2" s="22" t="s">
        <v>15</v>
      </c>
      <c r="K2" s="246">
        <v>400</v>
      </c>
      <c r="L2" s="246"/>
      <c r="M2" s="246" t="s">
        <v>81</v>
      </c>
      <c r="N2" s="246"/>
    </row>
    <row r="3" spans="2:14" s="22" customFormat="1" ht="15" customHeight="1">
      <c r="B3" s="246" t="s">
        <v>117</v>
      </c>
      <c r="C3" s="246"/>
      <c r="D3" s="246"/>
      <c r="E3" s="246"/>
      <c r="F3" s="246"/>
      <c r="G3" s="22" t="s">
        <v>15</v>
      </c>
      <c r="H3" s="246" t="s">
        <v>80</v>
      </c>
      <c r="I3" s="246"/>
      <c r="J3" s="22" t="s">
        <v>15</v>
      </c>
      <c r="K3" s="246">
        <v>100</v>
      </c>
      <c r="L3" s="246"/>
      <c r="M3" s="246" t="s">
        <v>81</v>
      </c>
      <c r="N3" s="246"/>
    </row>
    <row r="4" s="22" customFormat="1" ht="15" customHeight="1"/>
    <row r="5" spans="2:17" ht="15" customHeight="1">
      <c r="B5" s="271" t="s">
        <v>342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</row>
    <row r="7" spans="1:30" ht="15" customHeight="1">
      <c r="A7" s="22"/>
      <c r="B7" s="30">
        <v>1</v>
      </c>
      <c r="C7" s="30"/>
      <c r="D7" s="30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V7" s="31"/>
      <c r="X7" s="31"/>
      <c r="Z7" s="31"/>
      <c r="AB7" s="31"/>
      <c r="AD7" s="31"/>
    </row>
    <row r="8" spans="1:31" ht="15" customHeight="1">
      <c r="A8" s="2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U8" s="30"/>
      <c r="V8" s="30"/>
      <c r="W8" s="30"/>
      <c r="X8" s="30"/>
      <c r="Y8" s="30"/>
      <c r="Z8" s="30"/>
      <c r="AA8" s="30"/>
      <c r="AB8" s="41"/>
      <c r="AC8" s="30"/>
      <c r="AD8" s="30"/>
      <c r="AE8" s="30"/>
    </row>
    <row r="9" spans="1:17" ht="15" customHeight="1">
      <c r="A9" s="22" t="s">
        <v>1</v>
      </c>
      <c r="B9" s="3">
        <v>-0.19999999999999973</v>
      </c>
      <c r="C9" s="3"/>
      <c r="D9" s="2"/>
      <c r="E9" s="2">
        <v>0.07000000000000028</v>
      </c>
      <c r="F9" s="2"/>
      <c r="G9" s="2"/>
      <c r="H9" s="2">
        <v>0.2200000000000002</v>
      </c>
      <c r="I9" s="2"/>
      <c r="J9" s="2"/>
      <c r="K9" s="3">
        <v>0.10000000000000009</v>
      </c>
      <c r="L9" s="3"/>
      <c r="M9" s="2"/>
      <c r="N9" s="2">
        <v>0.14000000000000012</v>
      </c>
      <c r="O9" s="2"/>
      <c r="P9" s="2"/>
      <c r="Q9" s="3">
        <v>0.20000000000000018</v>
      </c>
    </row>
    <row r="10" spans="1:17" ht="15" customHeight="1">
      <c r="A10" s="2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 customHeight="1">
      <c r="A11" s="22" t="s">
        <v>2</v>
      </c>
      <c r="B11" s="3">
        <v>-0.6299999999999999</v>
      </c>
      <c r="C11" s="2"/>
      <c r="D11" s="2"/>
      <c r="E11" s="3">
        <v>-0.2999999999999998</v>
      </c>
      <c r="F11" s="2"/>
      <c r="G11" s="2"/>
      <c r="H11" s="3">
        <v>0.10000000000000009</v>
      </c>
      <c r="I11" s="3"/>
      <c r="J11" s="2"/>
      <c r="K11" s="2">
        <v>0.18000000000000016</v>
      </c>
      <c r="L11" s="2"/>
      <c r="M11" s="2"/>
      <c r="N11" s="3">
        <v>0</v>
      </c>
      <c r="O11" s="3"/>
      <c r="P11" s="2"/>
      <c r="Q11" s="2">
        <v>0.1299999999999999</v>
      </c>
    </row>
    <row r="12" spans="1:17" ht="15" customHeight="1">
      <c r="A12" s="22"/>
      <c r="B12" s="3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 customHeight="1">
      <c r="A13" s="22" t="s">
        <v>3</v>
      </c>
      <c r="B13" s="3">
        <v>-0.48999999999999977</v>
      </c>
      <c r="C13" s="2"/>
      <c r="D13" s="2"/>
      <c r="E13" s="3">
        <v>-0.45999999999999996</v>
      </c>
      <c r="F13" s="2"/>
      <c r="G13" s="2"/>
      <c r="H13" s="3">
        <v>-0.21999999999999975</v>
      </c>
      <c r="I13" s="2"/>
      <c r="J13" s="2"/>
      <c r="K13" s="2">
        <v>0.27</v>
      </c>
      <c r="L13" s="2"/>
      <c r="M13" s="2"/>
      <c r="N13" s="2">
        <v>0.08999999999999986</v>
      </c>
      <c r="O13" s="2"/>
      <c r="P13" s="2"/>
      <c r="Q13" s="2">
        <v>0.18000000000000016</v>
      </c>
    </row>
    <row r="14" spans="1:17" ht="15" customHeight="1">
      <c r="A14" s="22"/>
      <c r="B14" s="2"/>
      <c r="C14" s="2"/>
      <c r="D14" s="2"/>
      <c r="E14" s="3"/>
      <c r="F14" s="2"/>
      <c r="G14" s="2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ht="15" customHeight="1">
      <c r="A15" s="22" t="s">
        <v>4</v>
      </c>
      <c r="B15" s="3">
        <v>-0.04999999999999982</v>
      </c>
      <c r="C15" s="2"/>
      <c r="D15" s="137"/>
      <c r="E15" s="232">
        <v>-0.3500000000000001</v>
      </c>
      <c r="F15" s="137"/>
      <c r="G15" s="137"/>
      <c r="H15" s="232">
        <v>-0.2599999999999998</v>
      </c>
      <c r="I15" s="137"/>
      <c r="J15" s="137"/>
      <c r="K15" s="137">
        <v>0.22999999999999998</v>
      </c>
      <c r="L15" s="137"/>
      <c r="M15" s="137"/>
      <c r="N15" s="232">
        <v>-0.08000000000000007</v>
      </c>
      <c r="O15" s="137"/>
      <c r="P15" s="137"/>
      <c r="Q15" s="137">
        <v>0.020000000000000018</v>
      </c>
    </row>
    <row r="16" spans="1:17" ht="15" customHeight="1">
      <c r="A16" s="22"/>
      <c r="B16" s="2"/>
      <c r="C16" s="2"/>
      <c r="D16" s="137"/>
      <c r="E16" s="137"/>
      <c r="F16" s="137"/>
      <c r="G16" s="137"/>
      <c r="H16" s="232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ht="15" customHeight="1">
      <c r="A17" s="22" t="s">
        <v>5</v>
      </c>
      <c r="B17" s="137">
        <v>0.20999999999999996</v>
      </c>
      <c r="C17" s="137"/>
      <c r="D17" s="137"/>
      <c r="E17" s="137">
        <v>0.029999999999999805</v>
      </c>
      <c r="F17" s="137"/>
      <c r="G17" s="137"/>
      <c r="H17" s="232">
        <v>-0.040000000000000036</v>
      </c>
      <c r="I17" s="137"/>
      <c r="J17" s="137"/>
      <c r="K17" s="232">
        <v>0.2999999999999998</v>
      </c>
      <c r="L17" s="232"/>
      <c r="M17" s="137"/>
      <c r="N17" s="232">
        <v>0</v>
      </c>
      <c r="O17" s="232"/>
      <c r="P17" s="137"/>
      <c r="Q17" s="137">
        <v>0.1200000000000001</v>
      </c>
    </row>
    <row r="18" spans="1:15" ht="15" customHeight="1">
      <c r="A18" s="2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41"/>
    </row>
    <row r="19" spans="1:30" ht="15" customHeight="1">
      <c r="A19" s="22" t="s">
        <v>0</v>
      </c>
      <c r="B19" s="68" t="s">
        <v>106</v>
      </c>
      <c r="C19" s="292" t="s">
        <v>118</v>
      </c>
      <c r="D19" s="292"/>
      <c r="E19" s="292"/>
      <c r="F19" s="292" t="s">
        <v>119</v>
      </c>
      <c r="G19" s="292"/>
      <c r="H19" s="292"/>
      <c r="I19" s="292" t="s">
        <v>82</v>
      </c>
      <c r="J19" s="292"/>
      <c r="K19" s="68" t="s">
        <v>103</v>
      </c>
      <c r="L19" s="305" t="s">
        <v>104</v>
      </c>
      <c r="M19" s="305"/>
      <c r="N19" s="305"/>
      <c r="O19" s="305" t="s">
        <v>105</v>
      </c>
      <c r="P19" s="305"/>
      <c r="Q19" s="305"/>
      <c r="R19" s="22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18" s="73" customFormat="1" ht="15" customHeight="1">
      <c r="A20" s="71"/>
      <c r="B20" s="77" t="s">
        <v>83</v>
      </c>
      <c r="C20" s="307">
        <v>-0.2</v>
      </c>
      <c r="D20" s="308"/>
      <c r="E20" s="309"/>
      <c r="F20" s="306">
        <v>0</v>
      </c>
      <c r="G20" s="306"/>
      <c r="H20" s="306"/>
      <c r="I20" s="304">
        <v>4</v>
      </c>
      <c r="J20" s="304"/>
      <c r="K20" s="77">
        <v>100</v>
      </c>
      <c r="L20" s="304">
        <f>C20*I20*K20</f>
        <v>-80</v>
      </c>
      <c r="M20" s="304"/>
      <c r="N20" s="304"/>
      <c r="O20" s="304">
        <f>F20*I20*K20</f>
        <v>0</v>
      </c>
      <c r="P20" s="304"/>
      <c r="Q20" s="304"/>
      <c r="R20" s="71"/>
    </row>
    <row r="21" spans="2:17" s="73" customFormat="1" ht="15" customHeight="1">
      <c r="B21" s="77" t="s">
        <v>84</v>
      </c>
      <c r="C21" s="307">
        <v>-0.63</v>
      </c>
      <c r="D21" s="308"/>
      <c r="E21" s="309"/>
      <c r="F21" s="306">
        <v>0</v>
      </c>
      <c r="G21" s="306"/>
      <c r="H21" s="306"/>
      <c r="I21" s="304">
        <v>4</v>
      </c>
      <c r="J21" s="304"/>
      <c r="K21" s="77">
        <v>100</v>
      </c>
      <c r="L21" s="304">
        <f aca="true" t="shared" si="0" ref="L21:L49">C21*I21*K21</f>
        <v>-252</v>
      </c>
      <c r="M21" s="304"/>
      <c r="N21" s="304"/>
      <c r="O21" s="304">
        <f aca="true" t="shared" si="1" ref="O21:O49">F21*I21*K21</f>
        <v>0</v>
      </c>
      <c r="P21" s="304"/>
      <c r="Q21" s="304"/>
    </row>
    <row r="22" spans="2:17" s="73" customFormat="1" ht="15" customHeight="1">
      <c r="B22" s="77" t="s">
        <v>85</v>
      </c>
      <c r="C22" s="307">
        <v>-0.49</v>
      </c>
      <c r="D22" s="308"/>
      <c r="E22" s="309"/>
      <c r="F22" s="306">
        <v>0</v>
      </c>
      <c r="G22" s="306"/>
      <c r="H22" s="306"/>
      <c r="I22" s="304">
        <v>4</v>
      </c>
      <c r="J22" s="304"/>
      <c r="K22" s="77">
        <v>100</v>
      </c>
      <c r="L22" s="304">
        <f t="shared" si="0"/>
        <v>-196</v>
      </c>
      <c r="M22" s="304"/>
      <c r="N22" s="304"/>
      <c r="O22" s="304">
        <f t="shared" si="1"/>
        <v>0</v>
      </c>
      <c r="P22" s="304"/>
      <c r="Q22" s="304"/>
    </row>
    <row r="23" spans="2:17" s="73" customFormat="1" ht="15" customHeight="1">
      <c r="B23" s="77" t="s">
        <v>86</v>
      </c>
      <c r="C23" s="307">
        <v>-0.05</v>
      </c>
      <c r="D23" s="308"/>
      <c r="E23" s="309"/>
      <c r="F23" s="306">
        <v>0.19</v>
      </c>
      <c r="G23" s="306"/>
      <c r="H23" s="306"/>
      <c r="I23" s="304">
        <v>4</v>
      </c>
      <c r="J23" s="304"/>
      <c r="K23" s="77">
        <v>100</v>
      </c>
      <c r="L23" s="304">
        <f t="shared" si="0"/>
        <v>-20</v>
      </c>
      <c r="M23" s="304"/>
      <c r="N23" s="304"/>
      <c r="O23" s="304">
        <f t="shared" si="1"/>
        <v>76</v>
      </c>
      <c r="P23" s="304"/>
      <c r="Q23" s="304"/>
    </row>
    <row r="24" spans="2:17" s="73" customFormat="1" ht="15" customHeight="1">
      <c r="B24" s="77" t="s">
        <v>87</v>
      </c>
      <c r="C24" s="306">
        <v>0</v>
      </c>
      <c r="D24" s="306"/>
      <c r="E24" s="306"/>
      <c r="F24" s="306">
        <v>0.21</v>
      </c>
      <c r="G24" s="306"/>
      <c r="H24" s="306"/>
      <c r="I24" s="304">
        <v>4</v>
      </c>
      <c r="J24" s="304"/>
      <c r="K24" s="77">
        <v>100</v>
      </c>
      <c r="L24" s="304">
        <f t="shared" si="0"/>
        <v>0</v>
      </c>
      <c r="M24" s="304"/>
      <c r="N24" s="304"/>
      <c r="O24" s="304">
        <f t="shared" si="1"/>
        <v>84</v>
      </c>
      <c r="P24" s="304"/>
      <c r="Q24" s="304"/>
    </row>
    <row r="25" spans="2:17" s="73" customFormat="1" ht="15" customHeight="1">
      <c r="B25" s="77" t="s">
        <v>88</v>
      </c>
      <c r="C25" s="306">
        <v>0</v>
      </c>
      <c r="D25" s="306"/>
      <c r="E25" s="306"/>
      <c r="F25" s="306">
        <v>0.07</v>
      </c>
      <c r="G25" s="306"/>
      <c r="H25" s="306"/>
      <c r="I25" s="304">
        <v>4</v>
      </c>
      <c r="J25" s="304"/>
      <c r="K25" s="77">
        <v>100</v>
      </c>
      <c r="L25" s="304">
        <f t="shared" si="0"/>
        <v>0</v>
      </c>
      <c r="M25" s="304"/>
      <c r="N25" s="304"/>
      <c r="O25" s="304">
        <f t="shared" si="1"/>
        <v>28.000000000000004</v>
      </c>
      <c r="P25" s="304"/>
      <c r="Q25" s="304"/>
    </row>
    <row r="26" spans="2:17" s="73" customFormat="1" ht="15" customHeight="1">
      <c r="B26" s="77" t="s">
        <v>89</v>
      </c>
      <c r="C26" s="306">
        <v>-0.3</v>
      </c>
      <c r="D26" s="306"/>
      <c r="E26" s="306"/>
      <c r="F26" s="306">
        <v>0</v>
      </c>
      <c r="G26" s="306"/>
      <c r="H26" s="306"/>
      <c r="I26" s="304">
        <v>4</v>
      </c>
      <c r="J26" s="304"/>
      <c r="K26" s="77">
        <v>100</v>
      </c>
      <c r="L26" s="304">
        <f t="shared" si="0"/>
        <v>-120</v>
      </c>
      <c r="M26" s="304"/>
      <c r="N26" s="304"/>
      <c r="O26" s="304">
        <f t="shared" si="1"/>
        <v>0</v>
      </c>
      <c r="P26" s="304"/>
      <c r="Q26" s="304"/>
    </row>
    <row r="27" spans="2:17" s="73" customFormat="1" ht="15" customHeight="1">
      <c r="B27" s="77" t="s">
        <v>90</v>
      </c>
      <c r="C27" s="306">
        <v>-0.46</v>
      </c>
      <c r="D27" s="306"/>
      <c r="E27" s="306"/>
      <c r="F27" s="306">
        <v>0</v>
      </c>
      <c r="G27" s="306"/>
      <c r="H27" s="306"/>
      <c r="I27" s="304">
        <v>4</v>
      </c>
      <c r="J27" s="304"/>
      <c r="K27" s="77">
        <v>100</v>
      </c>
      <c r="L27" s="304">
        <f t="shared" si="0"/>
        <v>-184</v>
      </c>
      <c r="M27" s="304"/>
      <c r="N27" s="304"/>
      <c r="O27" s="304">
        <f t="shared" si="1"/>
        <v>0</v>
      </c>
      <c r="P27" s="304"/>
      <c r="Q27" s="304"/>
    </row>
    <row r="28" spans="2:17" s="73" customFormat="1" ht="15" customHeight="1">
      <c r="B28" s="77" t="s">
        <v>91</v>
      </c>
      <c r="C28" s="306">
        <v>-0.35</v>
      </c>
      <c r="D28" s="306"/>
      <c r="E28" s="306"/>
      <c r="F28" s="306">
        <v>0</v>
      </c>
      <c r="G28" s="306"/>
      <c r="H28" s="306"/>
      <c r="I28" s="304">
        <v>4</v>
      </c>
      <c r="J28" s="304"/>
      <c r="K28" s="77">
        <v>100</v>
      </c>
      <c r="L28" s="304">
        <f t="shared" si="0"/>
        <v>-140</v>
      </c>
      <c r="M28" s="304"/>
      <c r="N28" s="304"/>
      <c r="O28" s="304">
        <f t="shared" si="1"/>
        <v>0</v>
      </c>
      <c r="P28" s="304"/>
      <c r="Q28" s="304"/>
    </row>
    <row r="29" spans="2:17" s="73" customFormat="1" ht="15" customHeight="1">
      <c r="B29" s="77" t="s">
        <v>92</v>
      </c>
      <c r="C29" s="306">
        <v>0</v>
      </c>
      <c r="D29" s="306"/>
      <c r="E29" s="306"/>
      <c r="F29" s="306">
        <v>0.03</v>
      </c>
      <c r="G29" s="306"/>
      <c r="H29" s="306"/>
      <c r="I29" s="304">
        <v>4</v>
      </c>
      <c r="J29" s="304"/>
      <c r="K29" s="77">
        <v>100</v>
      </c>
      <c r="L29" s="304">
        <f t="shared" si="0"/>
        <v>0</v>
      </c>
      <c r="M29" s="304"/>
      <c r="N29" s="304"/>
      <c r="O29" s="304">
        <f t="shared" si="1"/>
        <v>12</v>
      </c>
      <c r="P29" s="304"/>
      <c r="Q29" s="304"/>
    </row>
    <row r="30" spans="2:17" s="73" customFormat="1" ht="15" customHeight="1">
      <c r="B30" s="77" t="s">
        <v>93</v>
      </c>
      <c r="C30" s="306">
        <v>0</v>
      </c>
      <c r="D30" s="306"/>
      <c r="E30" s="306"/>
      <c r="F30" s="306">
        <v>0.22</v>
      </c>
      <c r="G30" s="306"/>
      <c r="H30" s="306"/>
      <c r="I30" s="304">
        <v>4</v>
      </c>
      <c r="J30" s="304"/>
      <c r="K30" s="77">
        <v>100</v>
      </c>
      <c r="L30" s="304">
        <f t="shared" si="0"/>
        <v>0</v>
      </c>
      <c r="M30" s="304"/>
      <c r="N30" s="304"/>
      <c r="O30" s="304">
        <f t="shared" si="1"/>
        <v>88</v>
      </c>
      <c r="P30" s="304"/>
      <c r="Q30" s="304"/>
    </row>
    <row r="31" spans="2:17" s="73" customFormat="1" ht="15" customHeight="1">
      <c r="B31" s="77" t="s">
        <v>94</v>
      </c>
      <c r="C31" s="306">
        <v>0</v>
      </c>
      <c r="D31" s="306"/>
      <c r="E31" s="306"/>
      <c r="F31" s="306">
        <v>0.1</v>
      </c>
      <c r="G31" s="306"/>
      <c r="H31" s="306"/>
      <c r="I31" s="304">
        <v>4</v>
      </c>
      <c r="J31" s="304"/>
      <c r="K31" s="77">
        <v>100</v>
      </c>
      <c r="L31" s="304">
        <f t="shared" si="0"/>
        <v>0</v>
      </c>
      <c r="M31" s="304"/>
      <c r="N31" s="304"/>
      <c r="O31" s="304">
        <f t="shared" si="1"/>
        <v>40</v>
      </c>
      <c r="P31" s="304"/>
      <c r="Q31" s="304"/>
    </row>
    <row r="32" spans="2:17" s="73" customFormat="1" ht="15" customHeight="1">
      <c r="B32" s="77" t="s">
        <v>95</v>
      </c>
      <c r="C32" s="306">
        <v>-0.22</v>
      </c>
      <c r="D32" s="306"/>
      <c r="E32" s="306"/>
      <c r="F32" s="306">
        <v>0</v>
      </c>
      <c r="G32" s="306"/>
      <c r="H32" s="306"/>
      <c r="I32" s="304">
        <v>4</v>
      </c>
      <c r="J32" s="304"/>
      <c r="K32" s="77">
        <v>100</v>
      </c>
      <c r="L32" s="304">
        <f t="shared" si="0"/>
        <v>-88</v>
      </c>
      <c r="M32" s="304"/>
      <c r="N32" s="304"/>
      <c r="O32" s="304">
        <f t="shared" si="1"/>
        <v>0</v>
      </c>
      <c r="P32" s="304"/>
      <c r="Q32" s="304"/>
    </row>
    <row r="33" spans="2:17" s="73" customFormat="1" ht="15" customHeight="1">
      <c r="B33" s="77" t="s">
        <v>96</v>
      </c>
      <c r="C33" s="306">
        <v>-0.26</v>
      </c>
      <c r="D33" s="306"/>
      <c r="E33" s="306"/>
      <c r="F33" s="306">
        <v>0</v>
      </c>
      <c r="G33" s="306"/>
      <c r="H33" s="306"/>
      <c r="I33" s="304">
        <v>4</v>
      </c>
      <c r="J33" s="304"/>
      <c r="K33" s="77">
        <v>100</v>
      </c>
      <c r="L33" s="304">
        <f t="shared" si="0"/>
        <v>-104</v>
      </c>
      <c r="M33" s="304"/>
      <c r="N33" s="304"/>
      <c r="O33" s="304">
        <f t="shared" si="1"/>
        <v>0</v>
      </c>
      <c r="P33" s="304"/>
      <c r="Q33" s="304"/>
    </row>
    <row r="34" spans="2:17" s="73" customFormat="1" ht="15" customHeight="1">
      <c r="B34" s="77" t="s">
        <v>97</v>
      </c>
      <c r="C34" s="306">
        <v>-0.04</v>
      </c>
      <c r="D34" s="306"/>
      <c r="E34" s="306"/>
      <c r="F34" s="306">
        <v>0.06</v>
      </c>
      <c r="G34" s="306"/>
      <c r="H34" s="306"/>
      <c r="I34" s="304">
        <v>4</v>
      </c>
      <c r="J34" s="304"/>
      <c r="K34" s="77">
        <v>100</v>
      </c>
      <c r="L34" s="304">
        <f t="shared" si="0"/>
        <v>-16</v>
      </c>
      <c r="M34" s="304"/>
      <c r="N34" s="304"/>
      <c r="O34" s="304">
        <f t="shared" si="1"/>
        <v>24</v>
      </c>
      <c r="P34" s="304"/>
      <c r="Q34" s="304"/>
    </row>
    <row r="35" spans="2:17" s="73" customFormat="1" ht="15" customHeight="1">
      <c r="B35" s="77" t="s">
        <v>98</v>
      </c>
      <c r="C35" s="306">
        <v>0</v>
      </c>
      <c r="D35" s="306"/>
      <c r="E35" s="306"/>
      <c r="F35" s="306">
        <v>0.1</v>
      </c>
      <c r="G35" s="306"/>
      <c r="H35" s="306"/>
      <c r="I35" s="304">
        <v>4</v>
      </c>
      <c r="J35" s="304"/>
      <c r="K35" s="77">
        <v>100</v>
      </c>
      <c r="L35" s="304">
        <f t="shared" si="0"/>
        <v>0</v>
      </c>
      <c r="M35" s="304"/>
      <c r="N35" s="304"/>
      <c r="O35" s="304">
        <f t="shared" si="1"/>
        <v>40</v>
      </c>
      <c r="P35" s="304"/>
      <c r="Q35" s="304"/>
    </row>
    <row r="36" spans="2:17" s="73" customFormat="1" ht="15" customHeight="1">
      <c r="B36" s="77" t="s">
        <v>99</v>
      </c>
      <c r="C36" s="306">
        <v>0</v>
      </c>
      <c r="D36" s="306"/>
      <c r="E36" s="306"/>
      <c r="F36" s="306">
        <v>0.18</v>
      </c>
      <c r="G36" s="306"/>
      <c r="H36" s="306"/>
      <c r="I36" s="304">
        <v>4</v>
      </c>
      <c r="J36" s="304"/>
      <c r="K36" s="77">
        <v>100</v>
      </c>
      <c r="L36" s="304">
        <f t="shared" si="0"/>
        <v>0</v>
      </c>
      <c r="M36" s="304"/>
      <c r="N36" s="304"/>
      <c r="O36" s="304">
        <f t="shared" si="1"/>
        <v>72</v>
      </c>
      <c r="P36" s="304"/>
      <c r="Q36" s="304"/>
    </row>
    <row r="37" spans="2:17" s="73" customFormat="1" ht="15" customHeight="1">
      <c r="B37" s="77" t="s">
        <v>100</v>
      </c>
      <c r="C37" s="306">
        <v>0</v>
      </c>
      <c r="D37" s="306"/>
      <c r="E37" s="306"/>
      <c r="F37" s="306">
        <v>0.27</v>
      </c>
      <c r="G37" s="306"/>
      <c r="H37" s="306"/>
      <c r="I37" s="304">
        <v>4</v>
      </c>
      <c r="J37" s="304"/>
      <c r="K37" s="77">
        <v>100</v>
      </c>
      <c r="L37" s="304">
        <f t="shared" si="0"/>
        <v>0</v>
      </c>
      <c r="M37" s="304"/>
      <c r="N37" s="304"/>
      <c r="O37" s="304">
        <f t="shared" si="1"/>
        <v>108</v>
      </c>
      <c r="P37" s="304"/>
      <c r="Q37" s="304"/>
    </row>
    <row r="38" spans="2:17" s="73" customFormat="1" ht="15" customHeight="1">
      <c r="B38" s="77" t="s">
        <v>101</v>
      </c>
      <c r="C38" s="306">
        <v>0</v>
      </c>
      <c r="D38" s="306"/>
      <c r="E38" s="306"/>
      <c r="F38" s="306">
        <v>0.23</v>
      </c>
      <c r="G38" s="306"/>
      <c r="H38" s="306"/>
      <c r="I38" s="304">
        <v>4</v>
      </c>
      <c r="J38" s="304"/>
      <c r="K38" s="77">
        <v>100</v>
      </c>
      <c r="L38" s="304">
        <f t="shared" si="0"/>
        <v>0</v>
      </c>
      <c r="M38" s="304"/>
      <c r="N38" s="304"/>
      <c r="O38" s="304">
        <f t="shared" si="1"/>
        <v>92</v>
      </c>
      <c r="P38" s="304"/>
      <c r="Q38" s="304"/>
    </row>
    <row r="39" spans="2:17" s="73" customFormat="1" ht="15" customHeight="1">
      <c r="B39" s="77" t="s">
        <v>102</v>
      </c>
      <c r="C39" s="306">
        <v>0</v>
      </c>
      <c r="D39" s="306"/>
      <c r="E39" s="306"/>
      <c r="F39" s="306">
        <v>0.3</v>
      </c>
      <c r="G39" s="306"/>
      <c r="H39" s="306"/>
      <c r="I39" s="304">
        <v>4</v>
      </c>
      <c r="J39" s="304"/>
      <c r="K39" s="77">
        <v>100</v>
      </c>
      <c r="L39" s="304">
        <f t="shared" si="0"/>
        <v>0</v>
      </c>
      <c r="M39" s="304"/>
      <c r="N39" s="304"/>
      <c r="O39" s="304">
        <f t="shared" si="1"/>
        <v>120</v>
      </c>
      <c r="P39" s="304"/>
      <c r="Q39" s="304"/>
    </row>
    <row r="40" spans="2:17" s="73" customFormat="1" ht="15" customHeight="1">
      <c r="B40" s="77" t="s">
        <v>107</v>
      </c>
      <c r="C40" s="306">
        <v>0</v>
      </c>
      <c r="D40" s="306"/>
      <c r="E40" s="306"/>
      <c r="F40" s="306">
        <v>0.02</v>
      </c>
      <c r="G40" s="306"/>
      <c r="H40" s="306"/>
      <c r="I40" s="304">
        <v>4</v>
      </c>
      <c r="J40" s="304"/>
      <c r="K40" s="77">
        <v>100</v>
      </c>
      <c r="L40" s="304">
        <f t="shared" si="0"/>
        <v>0</v>
      </c>
      <c r="M40" s="304"/>
      <c r="N40" s="304"/>
      <c r="O40" s="304">
        <f t="shared" si="1"/>
        <v>8</v>
      </c>
      <c r="P40" s="304"/>
      <c r="Q40" s="304"/>
    </row>
    <row r="41" spans="2:17" s="73" customFormat="1" ht="15" customHeight="1">
      <c r="B41" s="77" t="s">
        <v>108</v>
      </c>
      <c r="C41" s="306">
        <v>0</v>
      </c>
      <c r="D41" s="306"/>
      <c r="E41" s="306"/>
      <c r="F41" s="306">
        <v>0</v>
      </c>
      <c r="G41" s="306"/>
      <c r="H41" s="306"/>
      <c r="I41" s="304">
        <v>4</v>
      </c>
      <c r="J41" s="304"/>
      <c r="K41" s="77">
        <v>100</v>
      </c>
      <c r="L41" s="304">
        <f t="shared" si="0"/>
        <v>0</v>
      </c>
      <c r="M41" s="304"/>
      <c r="N41" s="304"/>
      <c r="O41" s="304">
        <f t="shared" si="1"/>
        <v>0</v>
      </c>
      <c r="P41" s="304"/>
      <c r="Q41" s="304"/>
    </row>
    <row r="42" spans="2:29" s="73" customFormat="1" ht="15" customHeight="1">
      <c r="B42" s="77" t="s">
        <v>109</v>
      </c>
      <c r="C42" s="306">
        <v>0</v>
      </c>
      <c r="D42" s="306"/>
      <c r="E42" s="306"/>
      <c r="F42" s="306">
        <v>0</v>
      </c>
      <c r="G42" s="306"/>
      <c r="H42" s="306"/>
      <c r="I42" s="304">
        <v>4</v>
      </c>
      <c r="J42" s="304"/>
      <c r="K42" s="77">
        <v>100</v>
      </c>
      <c r="L42" s="304">
        <f t="shared" si="0"/>
        <v>0</v>
      </c>
      <c r="M42" s="304"/>
      <c r="N42" s="304"/>
      <c r="O42" s="304">
        <f t="shared" si="1"/>
        <v>0</v>
      </c>
      <c r="P42" s="304"/>
      <c r="Q42" s="304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s="73" customFormat="1" ht="15" customHeight="1">
      <c r="B43" s="77" t="s">
        <v>110</v>
      </c>
      <c r="C43" s="306">
        <v>-0.08</v>
      </c>
      <c r="D43" s="306"/>
      <c r="E43" s="306"/>
      <c r="F43" s="306">
        <v>0</v>
      </c>
      <c r="G43" s="306"/>
      <c r="H43" s="306"/>
      <c r="I43" s="304">
        <v>4</v>
      </c>
      <c r="J43" s="304"/>
      <c r="K43" s="77">
        <v>100</v>
      </c>
      <c r="L43" s="304">
        <f t="shared" si="0"/>
        <v>-32</v>
      </c>
      <c r="M43" s="304"/>
      <c r="N43" s="304"/>
      <c r="O43" s="304">
        <f t="shared" si="1"/>
        <v>0</v>
      </c>
      <c r="P43" s="304"/>
      <c r="Q43" s="304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s="73" customFormat="1" ht="15" customHeight="1">
      <c r="B44" s="77" t="s">
        <v>111</v>
      </c>
      <c r="C44" s="306">
        <v>0</v>
      </c>
      <c r="D44" s="306"/>
      <c r="E44" s="306"/>
      <c r="F44" s="306">
        <v>0</v>
      </c>
      <c r="G44" s="306"/>
      <c r="H44" s="306"/>
      <c r="I44" s="304">
        <v>4</v>
      </c>
      <c r="J44" s="304"/>
      <c r="K44" s="77">
        <v>100</v>
      </c>
      <c r="L44" s="304">
        <f t="shared" si="0"/>
        <v>0</v>
      </c>
      <c r="M44" s="304"/>
      <c r="N44" s="304"/>
      <c r="O44" s="304">
        <f t="shared" si="1"/>
        <v>0</v>
      </c>
      <c r="P44" s="304"/>
      <c r="Q44" s="304"/>
      <c r="S44" s="310" t="s">
        <v>293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s="73" customFormat="1" ht="15" customHeight="1">
      <c r="B45" s="77" t="s">
        <v>112</v>
      </c>
      <c r="C45" s="306">
        <v>0</v>
      </c>
      <c r="D45" s="306"/>
      <c r="E45" s="306"/>
      <c r="F45" s="306">
        <v>0.2</v>
      </c>
      <c r="G45" s="306"/>
      <c r="H45" s="306"/>
      <c r="I45" s="304">
        <v>4</v>
      </c>
      <c r="J45" s="304"/>
      <c r="K45" s="77">
        <v>100</v>
      </c>
      <c r="L45" s="304">
        <f t="shared" si="0"/>
        <v>0</v>
      </c>
      <c r="M45" s="304"/>
      <c r="N45" s="304"/>
      <c r="O45" s="304">
        <f t="shared" si="1"/>
        <v>80</v>
      </c>
      <c r="P45" s="304"/>
      <c r="Q45" s="304"/>
      <c r="S45" s="310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30" s="73" customFormat="1" ht="15" customHeight="1">
      <c r="B46" s="77" t="s">
        <v>113</v>
      </c>
      <c r="C46" s="306">
        <v>0</v>
      </c>
      <c r="D46" s="306"/>
      <c r="E46" s="306"/>
      <c r="F46" s="306">
        <v>0.13</v>
      </c>
      <c r="G46" s="306"/>
      <c r="H46" s="306"/>
      <c r="I46" s="304">
        <v>4</v>
      </c>
      <c r="J46" s="304"/>
      <c r="K46" s="77">
        <v>100</v>
      </c>
      <c r="L46" s="304">
        <f t="shared" si="0"/>
        <v>0</v>
      </c>
      <c r="M46" s="304"/>
      <c r="N46" s="304"/>
      <c r="O46" s="304">
        <f t="shared" si="1"/>
        <v>52</v>
      </c>
      <c r="P46" s="304"/>
      <c r="Q46" s="304"/>
      <c r="S46" s="310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s="73" customFormat="1" ht="15" customHeight="1">
      <c r="B47" s="77" t="s">
        <v>114</v>
      </c>
      <c r="C47" s="306">
        <v>0</v>
      </c>
      <c r="D47" s="306"/>
      <c r="E47" s="306"/>
      <c r="F47" s="306">
        <v>0.18</v>
      </c>
      <c r="G47" s="306"/>
      <c r="H47" s="306"/>
      <c r="I47" s="304">
        <v>4</v>
      </c>
      <c r="J47" s="304"/>
      <c r="K47" s="77">
        <v>100</v>
      </c>
      <c r="L47" s="304">
        <f t="shared" si="0"/>
        <v>0</v>
      </c>
      <c r="M47" s="304"/>
      <c r="N47" s="304"/>
      <c r="O47" s="304">
        <f t="shared" si="1"/>
        <v>72</v>
      </c>
      <c r="P47" s="304"/>
      <c r="Q47" s="30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s="73" customFormat="1" ht="15" customHeight="1">
      <c r="B48" s="77" t="s">
        <v>115</v>
      </c>
      <c r="C48" s="306">
        <v>0</v>
      </c>
      <c r="D48" s="306"/>
      <c r="E48" s="306"/>
      <c r="F48" s="306">
        <v>0.02</v>
      </c>
      <c r="G48" s="306"/>
      <c r="H48" s="306"/>
      <c r="I48" s="304">
        <v>4</v>
      </c>
      <c r="J48" s="304"/>
      <c r="K48" s="77">
        <v>100</v>
      </c>
      <c r="L48" s="304">
        <f t="shared" si="0"/>
        <v>0</v>
      </c>
      <c r="M48" s="304"/>
      <c r="N48" s="304"/>
      <c r="O48" s="304">
        <f t="shared" si="1"/>
        <v>8</v>
      </c>
      <c r="P48" s="304"/>
      <c r="Q48" s="30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s="73" customFormat="1" ht="15" customHeight="1">
      <c r="B49" s="77" t="s">
        <v>116</v>
      </c>
      <c r="C49" s="306">
        <v>0</v>
      </c>
      <c r="D49" s="306"/>
      <c r="E49" s="306"/>
      <c r="F49" s="306">
        <v>0.12</v>
      </c>
      <c r="G49" s="306"/>
      <c r="H49" s="306"/>
      <c r="I49" s="304">
        <v>4</v>
      </c>
      <c r="J49" s="304"/>
      <c r="K49" s="77">
        <v>100</v>
      </c>
      <c r="L49" s="304">
        <f t="shared" si="0"/>
        <v>0</v>
      </c>
      <c r="M49" s="304"/>
      <c r="N49" s="304"/>
      <c r="O49" s="304">
        <f t="shared" si="1"/>
        <v>48</v>
      </c>
      <c r="P49" s="304"/>
      <c r="Q49" s="30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2:18" ht="15" customHeight="1">
      <c r="L50" s="292">
        <f>SUM(L20:N49)</f>
        <v>-1232</v>
      </c>
      <c r="M50" s="292"/>
      <c r="N50" s="292"/>
      <c r="O50" s="292">
        <f>SUM(O20:Q49)</f>
        <v>1052</v>
      </c>
      <c r="P50" s="292"/>
      <c r="Q50" s="292"/>
      <c r="R50" s="1" t="s">
        <v>138</v>
      </c>
    </row>
  </sheetData>
  <sheetProtection/>
  <mergeCells count="167">
    <mergeCell ref="B5:Q5"/>
    <mergeCell ref="L50:N50"/>
    <mergeCell ref="O50:Q50"/>
    <mergeCell ref="S44:S46"/>
    <mergeCell ref="F47:H47"/>
    <mergeCell ref="F48:H48"/>
    <mergeCell ref="F49:H49"/>
    <mergeCell ref="F45:H45"/>
    <mergeCell ref="F46:H46"/>
    <mergeCell ref="F41:H41"/>
    <mergeCell ref="F42:H42"/>
    <mergeCell ref="F43:H43"/>
    <mergeCell ref="F44:H44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B3:F3"/>
    <mergeCell ref="H2:I2"/>
    <mergeCell ref="H3:I3"/>
    <mergeCell ref="K3:L3"/>
    <mergeCell ref="M3:N3"/>
    <mergeCell ref="C19:E19"/>
    <mergeCell ref="F19:H19"/>
    <mergeCell ref="B2:F2"/>
    <mergeCell ref="K2:L2"/>
    <mergeCell ref="I19:J19"/>
    <mergeCell ref="C20:E20"/>
    <mergeCell ref="F20:H20"/>
    <mergeCell ref="C21:E21"/>
    <mergeCell ref="C22:E22"/>
    <mergeCell ref="C23:E23"/>
    <mergeCell ref="C24:E24"/>
    <mergeCell ref="F21:H21"/>
    <mergeCell ref="F22:H22"/>
    <mergeCell ref="F23:H23"/>
    <mergeCell ref="F24:H24"/>
    <mergeCell ref="C35:E35"/>
    <mergeCell ref="C36:E36"/>
    <mergeCell ref="C25:E25"/>
    <mergeCell ref="C26:E26"/>
    <mergeCell ref="C27:E27"/>
    <mergeCell ref="C28:E28"/>
    <mergeCell ref="C29:E29"/>
    <mergeCell ref="C30:E30"/>
    <mergeCell ref="I48:J48"/>
    <mergeCell ref="L48:N48"/>
    <mergeCell ref="O48:Q48"/>
    <mergeCell ref="I49:J49"/>
    <mergeCell ref="L49:N49"/>
    <mergeCell ref="O49:Q49"/>
    <mergeCell ref="I46:J46"/>
    <mergeCell ref="L46:N46"/>
    <mergeCell ref="O46:Q46"/>
    <mergeCell ref="I47:J47"/>
    <mergeCell ref="L47:N47"/>
    <mergeCell ref="O47:Q47"/>
    <mergeCell ref="I44:J44"/>
    <mergeCell ref="L44:N44"/>
    <mergeCell ref="O44:Q44"/>
    <mergeCell ref="I45:J45"/>
    <mergeCell ref="L45:N45"/>
    <mergeCell ref="O45:Q45"/>
    <mergeCell ref="C37:E37"/>
    <mergeCell ref="F25:H25"/>
    <mergeCell ref="F26:H26"/>
    <mergeCell ref="F27:H27"/>
    <mergeCell ref="F28:H28"/>
    <mergeCell ref="I22:J22"/>
    <mergeCell ref="C31:E31"/>
    <mergeCell ref="C32:E32"/>
    <mergeCell ref="C33:E33"/>
    <mergeCell ref="C34:E34"/>
    <mergeCell ref="L19:N19"/>
    <mergeCell ref="O19:Q19"/>
    <mergeCell ref="I21:J21"/>
    <mergeCell ref="L21:N21"/>
    <mergeCell ref="O21:Q21"/>
    <mergeCell ref="I20:J20"/>
    <mergeCell ref="L20:N20"/>
    <mergeCell ref="O20:Q20"/>
    <mergeCell ref="O22:Q22"/>
    <mergeCell ref="I23:J23"/>
    <mergeCell ref="L23:N23"/>
    <mergeCell ref="O23:Q23"/>
    <mergeCell ref="I24:J24"/>
    <mergeCell ref="L24:N24"/>
    <mergeCell ref="O24:Q24"/>
    <mergeCell ref="L22:N22"/>
    <mergeCell ref="I25:J25"/>
    <mergeCell ref="L25:N25"/>
    <mergeCell ref="O25:Q25"/>
    <mergeCell ref="I26:J26"/>
    <mergeCell ref="L26:N26"/>
    <mergeCell ref="O26:Q26"/>
    <mergeCell ref="I27:J27"/>
    <mergeCell ref="L27:N27"/>
    <mergeCell ref="O27:Q27"/>
    <mergeCell ref="I28:J28"/>
    <mergeCell ref="L28:N28"/>
    <mergeCell ref="O28:Q28"/>
    <mergeCell ref="I29:J29"/>
    <mergeCell ref="L29:N29"/>
    <mergeCell ref="O29:Q29"/>
    <mergeCell ref="I30:J30"/>
    <mergeCell ref="L30:N30"/>
    <mergeCell ref="O30:Q30"/>
    <mergeCell ref="I31:J31"/>
    <mergeCell ref="L31:N31"/>
    <mergeCell ref="O31:Q31"/>
    <mergeCell ref="I32:J32"/>
    <mergeCell ref="L32:N32"/>
    <mergeCell ref="O32:Q32"/>
    <mergeCell ref="I33:J33"/>
    <mergeCell ref="L33:N33"/>
    <mergeCell ref="O33:Q33"/>
    <mergeCell ref="I34:J34"/>
    <mergeCell ref="L34:N34"/>
    <mergeCell ref="O34:Q34"/>
    <mergeCell ref="I35:J35"/>
    <mergeCell ref="L35:N35"/>
    <mergeCell ref="O35:Q35"/>
    <mergeCell ref="I36:J36"/>
    <mergeCell ref="L36:N36"/>
    <mergeCell ref="O36:Q36"/>
    <mergeCell ref="I37:J37"/>
    <mergeCell ref="L37:N37"/>
    <mergeCell ref="O37:Q37"/>
    <mergeCell ref="I38:J38"/>
    <mergeCell ref="L38:N38"/>
    <mergeCell ref="O38:Q38"/>
    <mergeCell ref="I39:J39"/>
    <mergeCell ref="L39:N39"/>
    <mergeCell ref="O39:Q39"/>
    <mergeCell ref="I40:J40"/>
    <mergeCell ref="L40:N40"/>
    <mergeCell ref="O40:Q40"/>
    <mergeCell ref="M2:N2"/>
    <mergeCell ref="I43:J43"/>
    <mergeCell ref="L43:N43"/>
    <mergeCell ref="O43:Q43"/>
    <mergeCell ref="I41:J41"/>
    <mergeCell ref="L41:N41"/>
    <mergeCell ref="O41:Q41"/>
    <mergeCell ref="I42:J42"/>
    <mergeCell ref="L42:N42"/>
    <mergeCell ref="O42:Q4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E50"/>
  <sheetViews>
    <sheetView zoomScale="70" zoomScaleNormal="70" zoomScalePageLayoutView="0" workbookViewId="0" topLeftCell="A1">
      <selection activeCell="AA28" sqref="AA28"/>
    </sheetView>
  </sheetViews>
  <sheetFormatPr defaultColWidth="6.7109375" defaultRowHeight="15" customHeight="1"/>
  <cols>
    <col min="1" max="1" width="2.8515625" style="1" bestFit="1" customWidth="1"/>
    <col min="2" max="2" width="7.28125" style="1" bestFit="1" customWidth="1"/>
    <col min="3" max="4" width="3.7109375" style="1" customWidth="1"/>
    <col min="5" max="5" width="7.28125" style="1" bestFit="1" customWidth="1"/>
    <col min="6" max="7" width="3.7109375" style="1" customWidth="1"/>
    <col min="8" max="8" width="7.28125" style="1" bestFit="1" customWidth="1"/>
    <col min="9" max="10" width="3.7109375" style="1" customWidth="1"/>
    <col min="11" max="11" width="7.28125" style="1" customWidth="1"/>
    <col min="12" max="13" width="3.7109375" style="1" customWidth="1"/>
    <col min="14" max="14" width="7.28125" style="1" bestFit="1" customWidth="1"/>
    <col min="15" max="16" width="3.7109375" style="1" customWidth="1"/>
    <col min="17" max="17" width="7.28125" style="1" bestFit="1" customWidth="1"/>
    <col min="18" max="19" width="7.140625" style="1" customWidth="1"/>
    <col min="20" max="20" width="6.7109375" style="1" customWidth="1"/>
    <col min="21" max="21" width="7.28125" style="1" bestFit="1" customWidth="1"/>
    <col min="22" max="22" width="6.7109375" style="1" customWidth="1"/>
    <col min="23" max="23" width="7.28125" style="1" bestFit="1" customWidth="1"/>
    <col min="24" max="24" width="6.7109375" style="1" customWidth="1"/>
    <col min="25" max="25" width="7.28125" style="1" bestFit="1" customWidth="1"/>
    <col min="26" max="28" width="6.7109375" style="1" customWidth="1"/>
    <col min="29" max="29" width="7.28125" style="1" bestFit="1" customWidth="1"/>
    <col min="30" max="30" width="6.7109375" style="1" customWidth="1"/>
    <col min="31" max="31" width="7.28125" style="1" bestFit="1" customWidth="1"/>
    <col min="32" max="16384" width="6.7109375" style="1" customWidth="1"/>
  </cols>
  <sheetData>
    <row r="2" spans="2:14" s="22" customFormat="1" ht="15" customHeight="1">
      <c r="B2" s="246" t="s">
        <v>78</v>
      </c>
      <c r="C2" s="246"/>
      <c r="D2" s="246"/>
      <c r="E2" s="246"/>
      <c r="F2" s="246"/>
      <c r="G2" s="22" t="s">
        <v>15</v>
      </c>
      <c r="H2" s="312" t="s">
        <v>0</v>
      </c>
      <c r="I2" s="312"/>
      <c r="J2" s="70" t="s">
        <v>15</v>
      </c>
      <c r="K2" s="312" t="s">
        <v>0</v>
      </c>
      <c r="L2" s="312"/>
      <c r="M2" s="246" t="s">
        <v>81</v>
      </c>
      <c r="N2" s="246"/>
    </row>
    <row r="3" spans="2:14" s="22" customFormat="1" ht="15" customHeight="1">
      <c r="B3" s="246" t="s">
        <v>117</v>
      </c>
      <c r="C3" s="246"/>
      <c r="D3" s="246"/>
      <c r="E3" s="246"/>
      <c r="F3" s="246"/>
      <c r="G3" s="22" t="s">
        <v>15</v>
      </c>
      <c r="H3" s="312" t="s">
        <v>0</v>
      </c>
      <c r="I3" s="312"/>
      <c r="J3" s="70" t="s">
        <v>15</v>
      </c>
      <c r="K3" s="312" t="s">
        <v>0</v>
      </c>
      <c r="L3" s="312"/>
      <c r="M3" s="246" t="s">
        <v>81</v>
      </c>
      <c r="N3" s="246"/>
    </row>
    <row r="4" s="22" customFormat="1" ht="15" customHeight="1"/>
    <row r="5" spans="2:17" ht="15" customHeight="1">
      <c r="B5" s="271" t="s">
        <v>342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</row>
    <row r="7" spans="1:30" ht="15" customHeight="1">
      <c r="A7" s="22"/>
      <c r="B7" s="30">
        <v>1</v>
      </c>
      <c r="C7" s="30"/>
      <c r="D7" s="30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V7" s="31"/>
      <c r="X7" s="31"/>
      <c r="Z7" s="31"/>
      <c r="AB7" s="31"/>
      <c r="AD7" s="31"/>
    </row>
    <row r="8" spans="1:31" ht="15" customHeight="1">
      <c r="A8" s="2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U8" s="30"/>
      <c r="V8" s="30"/>
      <c r="W8" s="30"/>
      <c r="X8" s="30"/>
      <c r="Y8" s="30"/>
      <c r="Z8" s="30"/>
      <c r="AA8" s="30"/>
      <c r="AB8" s="41"/>
      <c r="AC8" s="30"/>
      <c r="AD8" s="30"/>
      <c r="AE8" s="30"/>
    </row>
    <row r="9" spans="1:31" ht="15" customHeight="1">
      <c r="A9" s="22" t="s">
        <v>1</v>
      </c>
      <c r="B9" s="67"/>
      <c r="C9" s="31"/>
      <c r="D9" s="31"/>
      <c r="E9" s="67"/>
      <c r="F9" s="31"/>
      <c r="G9" s="31"/>
      <c r="H9" s="67"/>
      <c r="I9" s="31"/>
      <c r="J9" s="31"/>
      <c r="K9" s="67"/>
      <c r="L9" s="31"/>
      <c r="M9" s="31"/>
      <c r="N9" s="67"/>
      <c r="O9" s="31"/>
      <c r="P9" s="31"/>
      <c r="Q9" s="67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0" ht="15" customHeight="1">
      <c r="A10" s="2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41"/>
      <c r="N10" s="30"/>
      <c r="O10" s="30"/>
      <c r="P10" s="30"/>
      <c r="Q10" s="30"/>
      <c r="V10" s="31"/>
      <c r="X10" s="31"/>
      <c r="Z10" s="31"/>
      <c r="AB10" s="31"/>
      <c r="AD10" s="31"/>
    </row>
    <row r="11" spans="1:31" ht="15" customHeight="1">
      <c r="A11" s="22" t="s">
        <v>2</v>
      </c>
      <c r="B11" s="67"/>
      <c r="C11" s="60"/>
      <c r="D11" s="31"/>
      <c r="E11" s="67"/>
      <c r="F11" s="60"/>
      <c r="G11" s="31"/>
      <c r="H11" s="67"/>
      <c r="I11" s="60"/>
      <c r="J11" s="31"/>
      <c r="K11" s="67"/>
      <c r="L11" s="31"/>
      <c r="M11" s="31"/>
      <c r="N11" s="67"/>
      <c r="O11" s="60"/>
      <c r="P11" s="31"/>
      <c r="Q11" s="67"/>
      <c r="U11" s="30"/>
      <c r="V11" s="30"/>
      <c r="W11" s="41"/>
      <c r="X11" s="30"/>
      <c r="Y11" s="30"/>
      <c r="Z11" s="30"/>
      <c r="AA11" s="30"/>
      <c r="AB11" s="30"/>
      <c r="AC11" s="41"/>
      <c r="AD11" s="30"/>
      <c r="AE11" s="41"/>
    </row>
    <row r="12" spans="1:31" ht="15" customHeight="1">
      <c r="A12" s="22"/>
      <c r="B12" s="30"/>
      <c r="C12" s="30"/>
      <c r="D12" s="30"/>
      <c r="E12" s="30"/>
      <c r="F12" s="41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U12" s="30"/>
      <c r="V12" s="30"/>
      <c r="W12" s="41"/>
      <c r="X12" s="30"/>
      <c r="Y12" s="30"/>
      <c r="Z12" s="30"/>
      <c r="AA12" s="30"/>
      <c r="AB12" s="30"/>
      <c r="AC12" s="41"/>
      <c r="AD12" s="30"/>
      <c r="AE12" s="41"/>
    </row>
    <row r="13" spans="1:30" ht="15" customHeight="1">
      <c r="A13" s="22" t="s">
        <v>3</v>
      </c>
      <c r="B13" s="67"/>
      <c r="C13" s="60"/>
      <c r="D13" s="31"/>
      <c r="E13" s="67"/>
      <c r="F13" s="60"/>
      <c r="G13" s="31"/>
      <c r="H13" s="67"/>
      <c r="I13" s="60"/>
      <c r="J13" s="31"/>
      <c r="K13" s="67"/>
      <c r="L13" s="31"/>
      <c r="M13" s="31"/>
      <c r="N13" s="67"/>
      <c r="O13" s="60"/>
      <c r="P13" s="31"/>
      <c r="Q13" s="67"/>
      <c r="V13" s="31"/>
      <c r="X13" s="31"/>
      <c r="Z13" s="31"/>
      <c r="AB13" s="31"/>
      <c r="AD13" s="31"/>
    </row>
    <row r="14" spans="1:31" ht="15" customHeight="1">
      <c r="A14" s="22"/>
      <c r="B14" s="30"/>
      <c r="C14" s="30"/>
      <c r="D14" s="41"/>
      <c r="E14" s="30"/>
      <c r="F14" s="41"/>
      <c r="G14" s="30"/>
      <c r="H14" s="30"/>
      <c r="I14" s="30"/>
      <c r="J14" s="41"/>
      <c r="K14" s="30"/>
      <c r="L14" s="30"/>
      <c r="M14" s="30"/>
      <c r="N14" s="30"/>
      <c r="O14" s="30"/>
      <c r="P14" s="41"/>
      <c r="Q14" s="30"/>
      <c r="U14" s="30"/>
      <c r="V14" s="41"/>
      <c r="W14" s="41"/>
      <c r="X14" s="30"/>
      <c r="Y14" s="30"/>
      <c r="Z14" s="30"/>
      <c r="AA14" s="30"/>
      <c r="AB14" s="30"/>
      <c r="AC14" s="41"/>
      <c r="AD14" s="30"/>
      <c r="AE14" s="41"/>
    </row>
    <row r="15" spans="1:31" ht="15" customHeight="1">
      <c r="A15" s="22" t="s">
        <v>4</v>
      </c>
      <c r="B15" s="68"/>
      <c r="C15" s="31"/>
      <c r="D15" s="31"/>
      <c r="E15" s="68"/>
      <c r="F15" s="60"/>
      <c r="G15" s="31"/>
      <c r="H15" s="68"/>
      <c r="I15" s="31"/>
      <c r="J15" s="31"/>
      <c r="K15" s="68"/>
      <c r="L15" s="31"/>
      <c r="M15" s="31"/>
      <c r="N15" s="68"/>
      <c r="O15" s="31"/>
      <c r="P15" s="31"/>
      <c r="Q15" s="68"/>
      <c r="U15" s="30"/>
      <c r="V15" s="30"/>
      <c r="W15" s="41"/>
      <c r="X15" s="30"/>
      <c r="Y15" s="30"/>
      <c r="Z15" s="30"/>
      <c r="AA15" s="30"/>
      <c r="AB15" s="30"/>
      <c r="AC15" s="41"/>
      <c r="AD15" s="30"/>
      <c r="AE15" s="41"/>
    </row>
    <row r="16" spans="1:30" ht="15" customHeight="1">
      <c r="A16" s="22"/>
      <c r="B16" s="30"/>
      <c r="C16" s="30"/>
      <c r="D16" s="30"/>
      <c r="E16" s="30"/>
      <c r="F16" s="41"/>
      <c r="G16" s="30"/>
      <c r="H16" s="30"/>
      <c r="I16" s="30"/>
      <c r="J16" s="30"/>
      <c r="K16" s="30"/>
      <c r="L16" s="30"/>
      <c r="M16" s="41"/>
      <c r="N16" s="30"/>
      <c r="O16" s="30"/>
      <c r="P16" s="30"/>
      <c r="Q16" s="30"/>
      <c r="V16" s="31"/>
      <c r="X16" s="31"/>
      <c r="Z16" s="31"/>
      <c r="AB16" s="31"/>
      <c r="AD16" s="31"/>
    </row>
    <row r="17" spans="1:31" ht="15" customHeight="1">
      <c r="A17" s="22" t="s">
        <v>5</v>
      </c>
      <c r="B17" s="68"/>
      <c r="C17" s="31"/>
      <c r="D17" s="31"/>
      <c r="E17" s="68"/>
      <c r="F17" s="60"/>
      <c r="G17" s="31"/>
      <c r="H17" s="68"/>
      <c r="I17" s="31"/>
      <c r="J17" s="31"/>
      <c r="K17" s="68"/>
      <c r="L17" s="31"/>
      <c r="M17" s="31"/>
      <c r="N17" s="68"/>
      <c r="O17" s="31"/>
      <c r="P17" s="31"/>
      <c r="Q17" s="68"/>
      <c r="U17" s="30"/>
      <c r="V17" s="30"/>
      <c r="W17" s="41"/>
      <c r="X17" s="30"/>
      <c r="Y17" s="30"/>
      <c r="Z17" s="41"/>
      <c r="AA17" s="30"/>
      <c r="AB17" s="41"/>
      <c r="AC17" s="41"/>
      <c r="AD17" s="30"/>
      <c r="AE17" s="41"/>
    </row>
    <row r="18" spans="1:31" ht="15" customHeight="1">
      <c r="A18" s="22"/>
      <c r="B18" s="30"/>
      <c r="C18" s="254"/>
      <c r="D18" s="254"/>
      <c r="E18" s="254"/>
      <c r="F18" s="254"/>
      <c r="G18" s="254"/>
      <c r="H18" s="254"/>
      <c r="I18" s="254"/>
      <c r="J18" s="254"/>
      <c r="K18" s="30"/>
      <c r="L18" s="254"/>
      <c r="M18" s="254"/>
      <c r="N18" s="254"/>
      <c r="O18" s="254"/>
      <c r="P18" s="254"/>
      <c r="Q18" s="254"/>
      <c r="U18" s="30"/>
      <c r="V18" s="30"/>
      <c r="W18" s="41"/>
      <c r="X18" s="30"/>
      <c r="Y18" s="30"/>
      <c r="Z18" s="30"/>
      <c r="AA18" s="30"/>
      <c r="AB18" s="30"/>
      <c r="AC18" s="41"/>
      <c r="AD18" s="30"/>
      <c r="AE18" s="41"/>
    </row>
    <row r="19" spans="1:30" ht="15" customHeight="1">
      <c r="A19" s="22" t="s">
        <v>0</v>
      </c>
      <c r="B19" s="184" t="s">
        <v>106</v>
      </c>
      <c r="C19" s="311" t="s">
        <v>118</v>
      </c>
      <c r="D19" s="311"/>
      <c r="E19" s="311"/>
      <c r="F19" s="311" t="s">
        <v>119</v>
      </c>
      <c r="G19" s="311"/>
      <c r="H19" s="311"/>
      <c r="I19" s="311" t="s">
        <v>82</v>
      </c>
      <c r="J19" s="311"/>
      <c r="K19" s="184" t="s">
        <v>103</v>
      </c>
      <c r="L19" s="305" t="s">
        <v>104</v>
      </c>
      <c r="M19" s="305"/>
      <c r="N19" s="305"/>
      <c r="O19" s="311" t="s">
        <v>105</v>
      </c>
      <c r="P19" s="311"/>
      <c r="Q19" s="311"/>
      <c r="R19" s="22"/>
      <c r="S19" s="22"/>
      <c r="T19" s="22"/>
      <c r="V19" s="31"/>
      <c r="X19" s="31"/>
      <c r="Z19" s="31"/>
      <c r="AB19" s="31"/>
      <c r="AD19" s="31"/>
    </row>
    <row r="20" spans="1:23" s="73" customFormat="1" ht="15" customHeight="1">
      <c r="A20" s="71"/>
      <c r="B20" s="77" t="s">
        <v>83</v>
      </c>
      <c r="C20" s="306"/>
      <c r="D20" s="306"/>
      <c r="E20" s="306"/>
      <c r="F20" s="306"/>
      <c r="G20" s="306"/>
      <c r="H20" s="306"/>
      <c r="I20" s="304"/>
      <c r="J20" s="304"/>
      <c r="K20" s="77"/>
      <c r="L20" s="304"/>
      <c r="M20" s="304"/>
      <c r="N20" s="304"/>
      <c r="O20" s="304"/>
      <c r="P20" s="304"/>
      <c r="Q20" s="304"/>
      <c r="R20" s="71"/>
      <c r="S20" s="71"/>
      <c r="T20" s="71"/>
      <c r="U20" s="71"/>
      <c r="V20" s="71"/>
      <c r="W20" s="71"/>
    </row>
    <row r="21" spans="2:17" s="73" customFormat="1" ht="15" customHeight="1">
      <c r="B21" s="77" t="s">
        <v>84</v>
      </c>
      <c r="C21" s="306"/>
      <c r="D21" s="306"/>
      <c r="E21" s="306"/>
      <c r="F21" s="306"/>
      <c r="G21" s="306"/>
      <c r="H21" s="306"/>
      <c r="I21" s="304"/>
      <c r="J21" s="304"/>
      <c r="K21" s="77"/>
      <c r="L21" s="304"/>
      <c r="M21" s="304"/>
      <c r="N21" s="304"/>
      <c r="O21" s="304"/>
      <c r="P21" s="304"/>
      <c r="Q21" s="304"/>
    </row>
    <row r="22" spans="2:17" s="73" customFormat="1" ht="15" customHeight="1">
      <c r="B22" s="77" t="s">
        <v>85</v>
      </c>
      <c r="C22" s="306"/>
      <c r="D22" s="306"/>
      <c r="E22" s="306"/>
      <c r="F22" s="306"/>
      <c r="G22" s="306"/>
      <c r="H22" s="306"/>
      <c r="I22" s="304"/>
      <c r="J22" s="304"/>
      <c r="K22" s="77"/>
      <c r="L22" s="304"/>
      <c r="M22" s="304"/>
      <c r="N22" s="304"/>
      <c r="O22" s="304"/>
      <c r="P22" s="304"/>
      <c r="Q22" s="304"/>
    </row>
    <row r="23" spans="2:17" s="73" customFormat="1" ht="15" customHeight="1">
      <c r="B23" s="77" t="s">
        <v>86</v>
      </c>
      <c r="C23" s="306"/>
      <c r="D23" s="306"/>
      <c r="E23" s="306"/>
      <c r="F23" s="306"/>
      <c r="G23" s="306"/>
      <c r="H23" s="306"/>
      <c r="I23" s="304"/>
      <c r="J23" s="304"/>
      <c r="K23" s="77"/>
      <c r="L23" s="304"/>
      <c r="M23" s="304"/>
      <c r="N23" s="304"/>
      <c r="O23" s="304"/>
      <c r="P23" s="304"/>
      <c r="Q23" s="304"/>
    </row>
    <row r="24" spans="2:17" s="73" customFormat="1" ht="15" customHeight="1">
      <c r="B24" s="77" t="s">
        <v>87</v>
      </c>
      <c r="C24" s="306"/>
      <c r="D24" s="306"/>
      <c r="E24" s="306"/>
      <c r="F24" s="306"/>
      <c r="G24" s="306"/>
      <c r="H24" s="306"/>
      <c r="I24" s="304"/>
      <c r="J24" s="304"/>
      <c r="K24" s="77"/>
      <c r="L24" s="304"/>
      <c r="M24" s="304"/>
      <c r="N24" s="304"/>
      <c r="O24" s="304"/>
      <c r="P24" s="304"/>
      <c r="Q24" s="304"/>
    </row>
    <row r="25" spans="2:17" s="73" customFormat="1" ht="15" customHeight="1">
      <c r="B25" s="77" t="s">
        <v>88</v>
      </c>
      <c r="C25" s="306"/>
      <c r="D25" s="306"/>
      <c r="E25" s="306"/>
      <c r="F25" s="306"/>
      <c r="G25" s="306"/>
      <c r="H25" s="306"/>
      <c r="I25" s="304"/>
      <c r="J25" s="304"/>
      <c r="K25" s="77"/>
      <c r="L25" s="304"/>
      <c r="M25" s="304"/>
      <c r="N25" s="304"/>
      <c r="O25" s="304"/>
      <c r="P25" s="304"/>
      <c r="Q25" s="304"/>
    </row>
    <row r="26" spans="2:17" s="73" customFormat="1" ht="15" customHeight="1">
      <c r="B26" s="77" t="s">
        <v>89</v>
      </c>
      <c r="C26" s="306"/>
      <c r="D26" s="306"/>
      <c r="E26" s="306"/>
      <c r="F26" s="306"/>
      <c r="G26" s="306"/>
      <c r="H26" s="306"/>
      <c r="I26" s="304"/>
      <c r="J26" s="304"/>
      <c r="K26" s="77"/>
      <c r="L26" s="304"/>
      <c r="M26" s="304"/>
      <c r="N26" s="304"/>
      <c r="O26" s="304"/>
      <c r="P26" s="304"/>
      <c r="Q26" s="304"/>
    </row>
    <row r="27" spans="2:17" s="73" customFormat="1" ht="15" customHeight="1">
      <c r="B27" s="77" t="s">
        <v>90</v>
      </c>
      <c r="C27" s="306"/>
      <c r="D27" s="306"/>
      <c r="E27" s="306"/>
      <c r="F27" s="306"/>
      <c r="G27" s="306"/>
      <c r="H27" s="306"/>
      <c r="I27" s="304"/>
      <c r="J27" s="304"/>
      <c r="K27" s="77"/>
      <c r="L27" s="304"/>
      <c r="M27" s="304"/>
      <c r="N27" s="304"/>
      <c r="O27" s="304"/>
      <c r="P27" s="304"/>
      <c r="Q27" s="304"/>
    </row>
    <row r="28" spans="2:17" s="73" customFormat="1" ht="15" customHeight="1">
      <c r="B28" s="77" t="s">
        <v>91</v>
      </c>
      <c r="C28" s="306"/>
      <c r="D28" s="306"/>
      <c r="E28" s="306"/>
      <c r="F28" s="306"/>
      <c r="G28" s="306"/>
      <c r="H28" s="306"/>
      <c r="I28" s="304"/>
      <c r="J28" s="304"/>
      <c r="K28" s="77"/>
      <c r="L28" s="304"/>
      <c r="M28" s="304"/>
      <c r="N28" s="304"/>
      <c r="O28" s="304"/>
      <c r="P28" s="304"/>
      <c r="Q28" s="304"/>
    </row>
    <row r="29" spans="2:17" s="73" customFormat="1" ht="15" customHeight="1">
      <c r="B29" s="77" t="s">
        <v>92</v>
      </c>
      <c r="C29" s="306"/>
      <c r="D29" s="306"/>
      <c r="E29" s="306"/>
      <c r="F29" s="306"/>
      <c r="G29" s="306"/>
      <c r="H29" s="306"/>
      <c r="I29" s="304"/>
      <c r="J29" s="304"/>
      <c r="K29" s="77"/>
      <c r="L29" s="304"/>
      <c r="M29" s="304"/>
      <c r="N29" s="304"/>
      <c r="O29" s="304"/>
      <c r="P29" s="304"/>
      <c r="Q29" s="304"/>
    </row>
    <row r="30" spans="2:17" s="73" customFormat="1" ht="15" customHeight="1">
      <c r="B30" s="77" t="s">
        <v>93</v>
      </c>
      <c r="C30" s="306"/>
      <c r="D30" s="306"/>
      <c r="E30" s="306"/>
      <c r="F30" s="306"/>
      <c r="G30" s="306"/>
      <c r="H30" s="306"/>
      <c r="I30" s="304"/>
      <c r="J30" s="304"/>
      <c r="K30" s="77"/>
      <c r="L30" s="304"/>
      <c r="M30" s="304"/>
      <c r="N30" s="304"/>
      <c r="O30" s="304"/>
      <c r="P30" s="304"/>
      <c r="Q30" s="304"/>
    </row>
    <row r="31" spans="2:17" s="73" customFormat="1" ht="15" customHeight="1">
      <c r="B31" s="77" t="s">
        <v>94</v>
      </c>
      <c r="C31" s="306"/>
      <c r="D31" s="306"/>
      <c r="E31" s="306"/>
      <c r="F31" s="306"/>
      <c r="G31" s="306"/>
      <c r="H31" s="306"/>
      <c r="I31" s="304"/>
      <c r="J31" s="304"/>
      <c r="K31" s="77"/>
      <c r="L31" s="304"/>
      <c r="M31" s="304"/>
      <c r="N31" s="304"/>
      <c r="O31" s="304"/>
      <c r="P31" s="304"/>
      <c r="Q31" s="304"/>
    </row>
    <row r="32" spans="2:17" s="73" customFormat="1" ht="15" customHeight="1">
      <c r="B32" s="77" t="s">
        <v>95</v>
      </c>
      <c r="C32" s="306"/>
      <c r="D32" s="306"/>
      <c r="E32" s="306"/>
      <c r="F32" s="306"/>
      <c r="G32" s="306"/>
      <c r="H32" s="306"/>
      <c r="I32" s="304"/>
      <c r="J32" s="304"/>
      <c r="K32" s="77"/>
      <c r="L32" s="304"/>
      <c r="M32" s="304"/>
      <c r="N32" s="304"/>
      <c r="O32" s="304"/>
      <c r="P32" s="304"/>
      <c r="Q32" s="304"/>
    </row>
    <row r="33" spans="2:17" s="73" customFormat="1" ht="15" customHeight="1">
      <c r="B33" s="77" t="s">
        <v>96</v>
      </c>
      <c r="C33" s="306"/>
      <c r="D33" s="306"/>
      <c r="E33" s="306"/>
      <c r="F33" s="306"/>
      <c r="G33" s="306"/>
      <c r="H33" s="306"/>
      <c r="I33" s="304"/>
      <c r="J33" s="304"/>
      <c r="K33" s="77"/>
      <c r="L33" s="304"/>
      <c r="M33" s="304"/>
      <c r="N33" s="304"/>
      <c r="O33" s="304"/>
      <c r="P33" s="304"/>
      <c r="Q33" s="304"/>
    </row>
    <row r="34" spans="2:17" s="73" customFormat="1" ht="15" customHeight="1">
      <c r="B34" s="77" t="s">
        <v>97</v>
      </c>
      <c r="C34" s="306"/>
      <c r="D34" s="306"/>
      <c r="E34" s="306"/>
      <c r="F34" s="306"/>
      <c r="G34" s="306"/>
      <c r="H34" s="306"/>
      <c r="I34" s="304"/>
      <c r="J34" s="304"/>
      <c r="K34" s="77"/>
      <c r="L34" s="304"/>
      <c r="M34" s="304"/>
      <c r="N34" s="304"/>
      <c r="O34" s="304"/>
      <c r="P34" s="304"/>
      <c r="Q34" s="304"/>
    </row>
    <row r="35" spans="2:17" s="73" customFormat="1" ht="15" customHeight="1">
      <c r="B35" s="77" t="s">
        <v>98</v>
      </c>
      <c r="C35" s="306"/>
      <c r="D35" s="306"/>
      <c r="E35" s="306"/>
      <c r="F35" s="306"/>
      <c r="G35" s="306"/>
      <c r="H35" s="306"/>
      <c r="I35" s="304"/>
      <c r="J35" s="304"/>
      <c r="K35" s="77"/>
      <c r="L35" s="304"/>
      <c r="M35" s="304"/>
      <c r="N35" s="304"/>
      <c r="O35" s="304"/>
      <c r="P35" s="304"/>
      <c r="Q35" s="304"/>
    </row>
    <row r="36" spans="2:17" s="73" customFormat="1" ht="15" customHeight="1">
      <c r="B36" s="77" t="s">
        <v>99</v>
      </c>
      <c r="C36" s="306"/>
      <c r="D36" s="306"/>
      <c r="E36" s="306"/>
      <c r="F36" s="306"/>
      <c r="G36" s="306"/>
      <c r="H36" s="306"/>
      <c r="I36" s="304"/>
      <c r="J36" s="304"/>
      <c r="K36" s="77"/>
      <c r="L36" s="304"/>
      <c r="M36" s="304"/>
      <c r="N36" s="304"/>
      <c r="O36" s="304"/>
      <c r="P36" s="304"/>
      <c r="Q36" s="304"/>
    </row>
    <row r="37" spans="2:17" s="73" customFormat="1" ht="15" customHeight="1">
      <c r="B37" s="77" t="s">
        <v>100</v>
      </c>
      <c r="C37" s="306"/>
      <c r="D37" s="306"/>
      <c r="E37" s="306"/>
      <c r="F37" s="306"/>
      <c r="G37" s="306"/>
      <c r="H37" s="306"/>
      <c r="I37" s="304"/>
      <c r="J37" s="304"/>
      <c r="K37" s="77"/>
      <c r="L37" s="304"/>
      <c r="M37" s="304"/>
      <c r="N37" s="304"/>
      <c r="O37" s="304"/>
      <c r="P37" s="304"/>
      <c r="Q37" s="304"/>
    </row>
    <row r="38" spans="2:17" s="73" customFormat="1" ht="15" customHeight="1">
      <c r="B38" s="77" t="s">
        <v>101</v>
      </c>
      <c r="C38" s="306"/>
      <c r="D38" s="306"/>
      <c r="E38" s="306"/>
      <c r="F38" s="306"/>
      <c r="G38" s="306"/>
      <c r="H38" s="306"/>
      <c r="I38" s="304"/>
      <c r="J38" s="304"/>
      <c r="K38" s="77"/>
      <c r="L38" s="304"/>
      <c r="M38" s="304"/>
      <c r="N38" s="304"/>
      <c r="O38" s="304"/>
      <c r="P38" s="304"/>
      <c r="Q38" s="304"/>
    </row>
    <row r="39" spans="2:17" s="73" customFormat="1" ht="15" customHeight="1">
      <c r="B39" s="77" t="s">
        <v>102</v>
      </c>
      <c r="C39" s="306"/>
      <c r="D39" s="306"/>
      <c r="E39" s="306"/>
      <c r="F39" s="306"/>
      <c r="G39" s="306"/>
      <c r="H39" s="306"/>
      <c r="I39" s="304"/>
      <c r="J39" s="304"/>
      <c r="K39" s="77"/>
      <c r="L39" s="304"/>
      <c r="M39" s="304"/>
      <c r="N39" s="304"/>
      <c r="O39" s="304"/>
      <c r="P39" s="304"/>
      <c r="Q39" s="304"/>
    </row>
    <row r="40" spans="2:17" s="73" customFormat="1" ht="15" customHeight="1">
      <c r="B40" s="77" t="s">
        <v>107</v>
      </c>
      <c r="C40" s="306"/>
      <c r="D40" s="306"/>
      <c r="E40" s="306"/>
      <c r="F40" s="306"/>
      <c r="G40" s="306"/>
      <c r="H40" s="306"/>
      <c r="I40" s="304"/>
      <c r="J40" s="304"/>
      <c r="K40" s="77"/>
      <c r="L40" s="304"/>
      <c r="M40" s="304"/>
      <c r="N40" s="304"/>
      <c r="O40" s="304"/>
      <c r="P40" s="304"/>
      <c r="Q40" s="304"/>
    </row>
    <row r="41" spans="2:17" s="73" customFormat="1" ht="15" customHeight="1">
      <c r="B41" s="77" t="s">
        <v>108</v>
      </c>
      <c r="C41" s="306"/>
      <c r="D41" s="306"/>
      <c r="E41" s="306"/>
      <c r="F41" s="306"/>
      <c r="G41" s="306"/>
      <c r="H41" s="306"/>
      <c r="I41" s="304"/>
      <c r="J41" s="304"/>
      <c r="K41" s="77"/>
      <c r="L41" s="304"/>
      <c r="M41" s="304"/>
      <c r="N41" s="304"/>
      <c r="O41" s="304"/>
      <c r="P41" s="304"/>
      <c r="Q41" s="304"/>
    </row>
    <row r="42" spans="2:17" s="73" customFormat="1" ht="15" customHeight="1">
      <c r="B42" s="77" t="s">
        <v>109</v>
      </c>
      <c r="C42" s="306"/>
      <c r="D42" s="306"/>
      <c r="E42" s="306"/>
      <c r="F42" s="306"/>
      <c r="G42" s="306"/>
      <c r="H42" s="306"/>
      <c r="I42" s="304"/>
      <c r="J42" s="304"/>
      <c r="K42" s="77"/>
      <c r="L42" s="304"/>
      <c r="M42" s="304"/>
      <c r="N42" s="304"/>
      <c r="O42" s="304"/>
      <c r="P42" s="304"/>
      <c r="Q42" s="304"/>
    </row>
    <row r="43" spans="2:17" s="73" customFormat="1" ht="15" customHeight="1">
      <c r="B43" s="77" t="s">
        <v>110</v>
      </c>
      <c r="C43" s="306"/>
      <c r="D43" s="306"/>
      <c r="E43" s="306"/>
      <c r="F43" s="306"/>
      <c r="G43" s="306"/>
      <c r="H43" s="306"/>
      <c r="I43" s="304"/>
      <c r="J43" s="304"/>
      <c r="K43" s="77"/>
      <c r="L43" s="304"/>
      <c r="M43" s="304"/>
      <c r="N43" s="304"/>
      <c r="O43" s="304"/>
      <c r="P43" s="304"/>
      <c r="Q43" s="304"/>
    </row>
    <row r="44" spans="2:17" s="73" customFormat="1" ht="15" customHeight="1">
      <c r="B44" s="77" t="s">
        <v>111</v>
      </c>
      <c r="C44" s="306"/>
      <c r="D44" s="306"/>
      <c r="E44" s="306"/>
      <c r="F44" s="306"/>
      <c r="G44" s="306"/>
      <c r="H44" s="306"/>
      <c r="I44" s="304"/>
      <c r="J44" s="304"/>
      <c r="K44" s="77"/>
      <c r="L44" s="304"/>
      <c r="M44" s="304"/>
      <c r="N44" s="304"/>
      <c r="O44" s="304"/>
      <c r="P44" s="304"/>
      <c r="Q44" s="304"/>
    </row>
    <row r="45" spans="2:17" s="73" customFormat="1" ht="15" customHeight="1">
      <c r="B45" s="77" t="s">
        <v>112</v>
      </c>
      <c r="C45" s="306"/>
      <c r="D45" s="306"/>
      <c r="E45" s="306"/>
      <c r="F45" s="306"/>
      <c r="G45" s="306"/>
      <c r="H45" s="306"/>
      <c r="I45" s="304"/>
      <c r="J45" s="304"/>
      <c r="K45" s="77"/>
      <c r="L45" s="304"/>
      <c r="M45" s="304"/>
      <c r="N45" s="304"/>
      <c r="O45" s="304"/>
      <c r="P45" s="304"/>
      <c r="Q45" s="304"/>
    </row>
    <row r="46" spans="2:17" s="73" customFormat="1" ht="15" customHeight="1">
      <c r="B46" s="77" t="s">
        <v>113</v>
      </c>
      <c r="C46" s="306"/>
      <c r="D46" s="306"/>
      <c r="E46" s="306"/>
      <c r="F46" s="306"/>
      <c r="G46" s="306"/>
      <c r="H46" s="306"/>
      <c r="I46" s="304"/>
      <c r="J46" s="304"/>
      <c r="K46" s="77"/>
      <c r="L46" s="304"/>
      <c r="M46" s="304"/>
      <c r="N46" s="304"/>
      <c r="O46" s="304"/>
      <c r="P46" s="304"/>
      <c r="Q46" s="304"/>
    </row>
    <row r="47" spans="2:19" s="73" customFormat="1" ht="15" customHeight="1">
      <c r="B47" s="77" t="s">
        <v>114</v>
      </c>
      <c r="C47" s="306"/>
      <c r="D47" s="306"/>
      <c r="E47" s="306"/>
      <c r="F47" s="306"/>
      <c r="G47" s="306"/>
      <c r="H47" s="306"/>
      <c r="I47" s="304"/>
      <c r="J47" s="304"/>
      <c r="K47" s="77"/>
      <c r="L47" s="304"/>
      <c r="M47" s="304"/>
      <c r="N47" s="304"/>
      <c r="O47" s="304"/>
      <c r="P47" s="304"/>
      <c r="Q47" s="304"/>
      <c r="S47" s="310" t="s">
        <v>293</v>
      </c>
    </row>
    <row r="48" spans="2:19" s="73" customFormat="1" ht="15" customHeight="1">
      <c r="B48" s="77" t="s">
        <v>115</v>
      </c>
      <c r="C48" s="306"/>
      <c r="D48" s="306"/>
      <c r="E48" s="306"/>
      <c r="F48" s="306"/>
      <c r="G48" s="306"/>
      <c r="H48" s="306"/>
      <c r="I48" s="304"/>
      <c r="J48" s="304"/>
      <c r="K48" s="77"/>
      <c r="L48" s="304"/>
      <c r="M48" s="304"/>
      <c r="N48" s="304"/>
      <c r="O48" s="304"/>
      <c r="P48" s="304"/>
      <c r="Q48" s="304"/>
      <c r="S48" s="310"/>
    </row>
    <row r="49" spans="2:19" s="73" customFormat="1" ht="15" customHeight="1">
      <c r="B49" s="77" t="s">
        <v>116</v>
      </c>
      <c r="C49" s="306"/>
      <c r="D49" s="306"/>
      <c r="E49" s="306"/>
      <c r="F49" s="306"/>
      <c r="G49" s="306"/>
      <c r="H49" s="306"/>
      <c r="I49" s="304"/>
      <c r="J49" s="304"/>
      <c r="K49" s="77"/>
      <c r="L49" s="304"/>
      <c r="M49" s="304"/>
      <c r="N49" s="304"/>
      <c r="O49" s="304"/>
      <c r="P49" s="304"/>
      <c r="Q49" s="304"/>
      <c r="S49" s="310"/>
    </row>
    <row r="50" spans="12:18" ht="15" customHeight="1">
      <c r="L50" s="292"/>
      <c r="M50" s="292"/>
      <c r="N50" s="292"/>
      <c r="O50" s="292"/>
      <c r="P50" s="292"/>
      <c r="Q50" s="292"/>
      <c r="R50" s="1" t="s">
        <v>138</v>
      </c>
    </row>
  </sheetData>
  <sheetProtection/>
  <mergeCells count="172">
    <mergeCell ref="B2:F2"/>
    <mergeCell ref="H2:I2"/>
    <mergeCell ref="K2:L2"/>
    <mergeCell ref="B3:F3"/>
    <mergeCell ref="H3:I3"/>
    <mergeCell ref="K3:L3"/>
    <mergeCell ref="M3:N3"/>
    <mergeCell ref="B5:Q5"/>
    <mergeCell ref="C18:E18"/>
    <mergeCell ref="F18:H18"/>
    <mergeCell ref="I18:J18"/>
    <mergeCell ref="L18:N18"/>
    <mergeCell ref="O18:Q18"/>
    <mergeCell ref="C19:E19"/>
    <mergeCell ref="F19:H19"/>
    <mergeCell ref="I19:J19"/>
    <mergeCell ref="L19:N19"/>
    <mergeCell ref="O19:Q19"/>
    <mergeCell ref="C20:E20"/>
    <mergeCell ref="F20:H20"/>
    <mergeCell ref="I20:J20"/>
    <mergeCell ref="L20:N20"/>
    <mergeCell ref="O20:Q20"/>
    <mergeCell ref="C21:E21"/>
    <mergeCell ref="F21:H21"/>
    <mergeCell ref="I21:J21"/>
    <mergeCell ref="L21:N21"/>
    <mergeCell ref="O21:Q21"/>
    <mergeCell ref="C22:E22"/>
    <mergeCell ref="F22:H22"/>
    <mergeCell ref="I22:J22"/>
    <mergeCell ref="L22:N22"/>
    <mergeCell ref="O22:Q22"/>
    <mergeCell ref="C23:E23"/>
    <mergeCell ref="F23:H23"/>
    <mergeCell ref="I23:J23"/>
    <mergeCell ref="L23:N23"/>
    <mergeCell ref="O23:Q23"/>
    <mergeCell ref="C24:E24"/>
    <mergeCell ref="F24:H24"/>
    <mergeCell ref="I24:J24"/>
    <mergeCell ref="L24:N24"/>
    <mergeCell ref="O24:Q24"/>
    <mergeCell ref="C25:E25"/>
    <mergeCell ref="F25:H25"/>
    <mergeCell ref="I25:J25"/>
    <mergeCell ref="L25:N25"/>
    <mergeCell ref="O25:Q25"/>
    <mergeCell ref="C26:E26"/>
    <mergeCell ref="F26:H26"/>
    <mergeCell ref="I26:J26"/>
    <mergeCell ref="L26:N26"/>
    <mergeCell ref="O26:Q26"/>
    <mergeCell ref="C27:E27"/>
    <mergeCell ref="F27:H27"/>
    <mergeCell ref="I27:J27"/>
    <mergeCell ref="L27:N27"/>
    <mergeCell ref="O27:Q27"/>
    <mergeCell ref="C28:E28"/>
    <mergeCell ref="F28:H28"/>
    <mergeCell ref="I28:J28"/>
    <mergeCell ref="L28:N28"/>
    <mergeCell ref="O28:Q28"/>
    <mergeCell ref="C29:E29"/>
    <mergeCell ref="F29:H29"/>
    <mergeCell ref="I29:J29"/>
    <mergeCell ref="L29:N29"/>
    <mergeCell ref="O29:Q29"/>
    <mergeCell ref="C30:E30"/>
    <mergeCell ref="F30:H30"/>
    <mergeCell ref="I30:J30"/>
    <mergeCell ref="L30:N30"/>
    <mergeCell ref="O30:Q30"/>
    <mergeCell ref="C31:E31"/>
    <mergeCell ref="F31:H31"/>
    <mergeCell ref="I31:J31"/>
    <mergeCell ref="L31:N31"/>
    <mergeCell ref="O31:Q31"/>
    <mergeCell ref="C32:E32"/>
    <mergeCell ref="F32:H32"/>
    <mergeCell ref="I32:J32"/>
    <mergeCell ref="L32:N32"/>
    <mergeCell ref="O32:Q32"/>
    <mergeCell ref="C33:E33"/>
    <mergeCell ref="F33:H33"/>
    <mergeCell ref="I33:J33"/>
    <mergeCell ref="L33:N33"/>
    <mergeCell ref="O33:Q33"/>
    <mergeCell ref="C34:E34"/>
    <mergeCell ref="F34:H34"/>
    <mergeCell ref="I34:J34"/>
    <mergeCell ref="L34:N34"/>
    <mergeCell ref="O34:Q34"/>
    <mergeCell ref="C35:E35"/>
    <mergeCell ref="F35:H35"/>
    <mergeCell ref="I35:J35"/>
    <mergeCell ref="L35:N35"/>
    <mergeCell ref="O35:Q35"/>
    <mergeCell ref="C36:E36"/>
    <mergeCell ref="F36:H36"/>
    <mergeCell ref="I36:J36"/>
    <mergeCell ref="L36:N36"/>
    <mergeCell ref="O36:Q36"/>
    <mergeCell ref="C37:E37"/>
    <mergeCell ref="F37:H37"/>
    <mergeCell ref="I37:J37"/>
    <mergeCell ref="L37:N37"/>
    <mergeCell ref="O37:Q37"/>
    <mergeCell ref="C38:E38"/>
    <mergeCell ref="F38:H38"/>
    <mergeCell ref="I38:J38"/>
    <mergeCell ref="L38:N38"/>
    <mergeCell ref="O38:Q38"/>
    <mergeCell ref="C39:E39"/>
    <mergeCell ref="F39:H39"/>
    <mergeCell ref="I39:J39"/>
    <mergeCell ref="L39:N39"/>
    <mergeCell ref="O39:Q39"/>
    <mergeCell ref="C40:E40"/>
    <mergeCell ref="F40:H40"/>
    <mergeCell ref="I40:J40"/>
    <mergeCell ref="L40:N40"/>
    <mergeCell ref="O40:Q40"/>
    <mergeCell ref="C41:E41"/>
    <mergeCell ref="F41:H41"/>
    <mergeCell ref="I41:J41"/>
    <mergeCell ref="L41:N41"/>
    <mergeCell ref="O41:Q41"/>
    <mergeCell ref="C42:E42"/>
    <mergeCell ref="F42:H42"/>
    <mergeCell ref="I42:J42"/>
    <mergeCell ref="L42:N42"/>
    <mergeCell ref="O42:Q42"/>
    <mergeCell ref="C43:E43"/>
    <mergeCell ref="F43:H43"/>
    <mergeCell ref="I43:J43"/>
    <mergeCell ref="L43:N43"/>
    <mergeCell ref="O43:Q43"/>
    <mergeCell ref="C44:E44"/>
    <mergeCell ref="F44:H44"/>
    <mergeCell ref="I44:J44"/>
    <mergeCell ref="L44:N44"/>
    <mergeCell ref="O44:Q44"/>
    <mergeCell ref="F45:H45"/>
    <mergeCell ref="I45:J45"/>
    <mergeCell ref="L45:N45"/>
    <mergeCell ref="O45:Q45"/>
    <mergeCell ref="C46:E46"/>
    <mergeCell ref="F46:H46"/>
    <mergeCell ref="I46:J46"/>
    <mergeCell ref="L46:N46"/>
    <mergeCell ref="O46:Q46"/>
    <mergeCell ref="S47:S49"/>
    <mergeCell ref="L50:N50"/>
    <mergeCell ref="O50:Q50"/>
    <mergeCell ref="C47:E47"/>
    <mergeCell ref="F47:H47"/>
    <mergeCell ref="I47:J47"/>
    <mergeCell ref="L47:N47"/>
    <mergeCell ref="O47:Q47"/>
    <mergeCell ref="C48:E48"/>
    <mergeCell ref="F48:H48"/>
    <mergeCell ref="M2:N2"/>
    <mergeCell ref="C49:E49"/>
    <mergeCell ref="F49:H49"/>
    <mergeCell ref="I49:J49"/>
    <mergeCell ref="L49:N49"/>
    <mergeCell ref="O49:Q49"/>
    <mergeCell ref="I48:J48"/>
    <mergeCell ref="L48:N48"/>
    <mergeCell ref="O48:Q48"/>
    <mergeCell ref="C45:E4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E64"/>
  <sheetViews>
    <sheetView zoomScale="70" zoomScaleNormal="70" zoomScalePageLayoutView="0" workbookViewId="0" topLeftCell="A1">
      <selection activeCell="AF26" sqref="AF26"/>
    </sheetView>
  </sheetViews>
  <sheetFormatPr defaultColWidth="6.7109375" defaultRowHeight="15" customHeight="1"/>
  <cols>
    <col min="1" max="1" width="2.8515625" style="2" bestFit="1" customWidth="1"/>
    <col min="2" max="4" width="2.8515625" style="1" customWidth="1"/>
    <col min="5" max="5" width="8.7109375" style="1" bestFit="1" customWidth="1"/>
    <col min="6" max="6" width="7.28125" style="1" customWidth="1"/>
    <col min="7" max="8" width="3.7109375" style="1" customWidth="1"/>
    <col min="9" max="9" width="8.7109375" style="1" bestFit="1" customWidth="1"/>
    <col min="10" max="10" width="7.28125" style="1" customWidth="1"/>
    <col min="11" max="12" width="3.7109375" style="1" customWidth="1"/>
    <col min="13" max="13" width="8.7109375" style="1" bestFit="1" customWidth="1"/>
    <col min="14" max="14" width="7.28125" style="1" customWidth="1"/>
    <col min="15" max="16" width="3.7109375" style="1" customWidth="1"/>
    <col min="17" max="18" width="7.28125" style="1" customWidth="1"/>
    <col min="19" max="20" width="3.7109375" style="1" customWidth="1"/>
    <col min="21" max="21" width="8.7109375" style="1" bestFit="1" customWidth="1"/>
    <col min="22" max="22" width="7.28125" style="1" customWidth="1"/>
    <col min="23" max="24" width="3.7109375" style="1" customWidth="1"/>
    <col min="25" max="25" width="8.7109375" style="1" bestFit="1" customWidth="1"/>
    <col min="26" max="27" width="7.140625" style="1" customWidth="1"/>
    <col min="28" max="28" width="8.421875" style="1" bestFit="1" customWidth="1"/>
    <col min="29" max="30" width="6.7109375" style="1" customWidth="1"/>
    <col min="31" max="31" width="7.28125" style="1" bestFit="1" customWidth="1"/>
    <col min="32" max="33" width="6.7109375" style="1" customWidth="1"/>
    <col min="34" max="34" width="7.28125" style="1" bestFit="1" customWidth="1"/>
    <col min="35" max="36" width="6.7109375" style="1" customWidth="1"/>
    <col min="37" max="37" width="8.421875" style="1" bestFit="1" customWidth="1"/>
    <col min="38" max="39" width="6.7109375" style="1" customWidth="1"/>
    <col min="40" max="40" width="8.421875" style="1" bestFit="1" customWidth="1"/>
    <col min="41" max="42" width="6.7109375" style="1" customWidth="1"/>
    <col min="43" max="43" width="8.421875" style="1" bestFit="1" customWidth="1"/>
    <col min="44" max="16384" width="6.7109375" style="1" customWidth="1"/>
  </cols>
  <sheetData>
    <row r="3" spans="6:26" ht="15" customHeight="1">
      <c r="F3" s="52" t="s">
        <v>50</v>
      </c>
      <c r="G3" s="247" t="s">
        <v>15</v>
      </c>
      <c r="H3" s="247"/>
      <c r="I3" s="233">
        <v>-2.81</v>
      </c>
      <c r="J3" s="247" t="s">
        <v>15</v>
      </c>
      <c r="K3" s="247">
        <f>I3/I4</f>
        <v>-1.2772727272727271</v>
      </c>
      <c r="L3" s="247"/>
      <c r="M3" s="242" t="s">
        <v>121</v>
      </c>
      <c r="N3" s="315" t="s">
        <v>50</v>
      </c>
      <c r="O3" s="247" t="s">
        <v>15</v>
      </c>
      <c r="P3" s="247"/>
      <c r="Q3" s="316">
        <f>(-1)*K3</f>
        <v>1.2772727272727271</v>
      </c>
      <c r="R3" s="317" t="s">
        <v>51</v>
      </c>
      <c r="S3" s="252"/>
      <c r="T3" s="252"/>
      <c r="U3" s="252"/>
      <c r="V3" s="252"/>
      <c r="W3" s="252"/>
      <c r="X3" s="252"/>
      <c r="Y3" s="252"/>
      <c r="Z3" s="252"/>
    </row>
    <row r="4" spans="6:26" ht="15" customHeight="1">
      <c r="F4" s="51" t="s">
        <v>51</v>
      </c>
      <c r="G4" s="247"/>
      <c r="H4" s="247"/>
      <c r="I4" s="15">
        <v>2.2</v>
      </c>
      <c r="J4" s="247"/>
      <c r="K4" s="247"/>
      <c r="L4" s="247"/>
      <c r="M4" s="242"/>
      <c r="N4" s="315"/>
      <c r="O4" s="247"/>
      <c r="P4" s="247"/>
      <c r="Q4" s="316"/>
      <c r="R4" s="317"/>
      <c r="S4" s="252"/>
      <c r="T4" s="252"/>
      <c r="U4" s="252"/>
      <c r="V4" s="252"/>
      <c r="W4" s="252"/>
      <c r="X4" s="252"/>
      <c r="Y4" s="252"/>
      <c r="Z4" s="252"/>
    </row>
    <row r="5" s="27" customFormat="1" ht="15" customHeight="1">
      <c r="A5" s="135"/>
    </row>
    <row r="6" s="27" customFormat="1" ht="15" customHeight="1">
      <c r="A6" s="135"/>
    </row>
    <row r="8" spans="5:25" s="115" customFormat="1" ht="15" customHeight="1">
      <c r="E8" s="116">
        <v>1</v>
      </c>
      <c r="F8" s="116"/>
      <c r="G8" s="116"/>
      <c r="H8" s="116"/>
      <c r="I8" s="116">
        <v>2</v>
      </c>
      <c r="J8" s="116"/>
      <c r="K8" s="116"/>
      <c r="L8" s="116"/>
      <c r="M8" s="116">
        <v>3</v>
      </c>
      <c r="N8" s="116"/>
      <c r="O8" s="116"/>
      <c r="P8" s="116"/>
      <c r="Q8" s="116">
        <v>4</v>
      </c>
      <c r="R8" s="116"/>
      <c r="S8" s="116"/>
      <c r="T8" s="116"/>
      <c r="U8" s="116">
        <v>5</v>
      </c>
      <c r="V8" s="116"/>
      <c r="W8" s="116"/>
      <c r="X8" s="116"/>
      <c r="Y8" s="116">
        <v>6</v>
      </c>
    </row>
    <row r="9" spans="1:25" ht="15" customHeight="1">
      <c r="A9" s="14"/>
      <c r="B9" s="22"/>
      <c r="C9" s="22"/>
      <c r="D9" s="2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 customHeight="1">
      <c r="A10" s="14"/>
      <c r="B10" s="22"/>
      <c r="C10" s="22"/>
      <c r="D10" s="2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" customHeight="1">
      <c r="A11" s="14" t="s">
        <v>1</v>
      </c>
      <c r="B11" s="22"/>
      <c r="C11" s="22"/>
      <c r="D11" s="22"/>
      <c r="E11" s="30">
        <v>-20</v>
      </c>
      <c r="F11" s="30"/>
      <c r="G11" s="30"/>
      <c r="H11" s="30"/>
      <c r="I11" s="30">
        <v>7</v>
      </c>
      <c r="J11" s="30"/>
      <c r="K11" s="30"/>
      <c r="L11" s="30"/>
      <c r="M11" s="30">
        <v>22</v>
      </c>
      <c r="N11" s="30"/>
      <c r="O11" s="30"/>
      <c r="P11" s="30"/>
      <c r="Q11" s="30">
        <v>10</v>
      </c>
      <c r="R11" s="30"/>
      <c r="S11" s="30"/>
      <c r="T11" s="30"/>
      <c r="U11" s="30">
        <v>14</v>
      </c>
      <c r="V11" s="30"/>
      <c r="W11" s="30"/>
      <c r="X11" s="30"/>
      <c r="Y11" s="30">
        <v>20</v>
      </c>
    </row>
    <row r="12" spans="1:25" ht="15" customHeight="1">
      <c r="A12" s="14"/>
      <c r="B12" s="22"/>
      <c r="C12" s="22"/>
      <c r="D12" s="2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4"/>
      <c r="B13" s="22"/>
      <c r="C13" s="22"/>
      <c r="D13" s="2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5" customHeight="1">
      <c r="A14" s="14"/>
      <c r="B14" s="22"/>
      <c r="C14" s="22"/>
      <c r="D14" s="2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41"/>
      <c r="U14" s="30"/>
      <c r="V14" s="30"/>
      <c r="W14" s="30"/>
      <c r="X14" s="30"/>
      <c r="Y14" s="30"/>
    </row>
    <row r="15" spans="1:25" ht="15" customHeight="1">
      <c r="A15" s="14"/>
      <c r="B15" s="22"/>
      <c r="C15" s="22"/>
      <c r="D15" s="2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" customHeight="1">
      <c r="A16" s="14" t="s">
        <v>2</v>
      </c>
      <c r="B16" s="22"/>
      <c r="C16" s="22"/>
      <c r="D16" s="22"/>
      <c r="E16" s="117">
        <v>-63</v>
      </c>
      <c r="F16" s="41"/>
      <c r="G16" s="41"/>
      <c r="H16" s="30"/>
      <c r="I16" s="117">
        <v>-30</v>
      </c>
      <c r="J16" s="41"/>
      <c r="K16" s="41"/>
      <c r="L16" s="30"/>
      <c r="M16" s="30">
        <v>10</v>
      </c>
      <c r="N16" s="30"/>
      <c r="O16" s="30"/>
      <c r="P16" s="30"/>
      <c r="Q16" s="30">
        <v>18</v>
      </c>
      <c r="R16" s="30"/>
      <c r="S16" s="30"/>
      <c r="T16" s="30"/>
      <c r="U16" s="117">
        <v>0</v>
      </c>
      <c r="V16" s="41"/>
      <c r="W16" s="41"/>
      <c r="X16" s="30"/>
      <c r="Y16" s="117">
        <v>13</v>
      </c>
    </row>
    <row r="17" spans="1:25" ht="15" customHeight="1">
      <c r="A17" s="14"/>
      <c r="B17" s="22"/>
      <c r="C17" s="22"/>
      <c r="D17" s="22"/>
      <c r="E17" s="41"/>
      <c r="F17" s="41"/>
      <c r="G17" s="41"/>
      <c r="H17" s="30"/>
      <c r="I17" s="41"/>
      <c r="J17" s="41"/>
      <c r="K17" s="41"/>
      <c r="L17" s="30"/>
      <c r="M17" s="30"/>
      <c r="N17" s="30"/>
      <c r="O17" s="30"/>
      <c r="P17" s="30"/>
      <c r="Q17" s="30"/>
      <c r="R17" s="30"/>
      <c r="S17" s="30"/>
      <c r="T17" s="30"/>
      <c r="U17" s="41"/>
      <c r="V17" s="41"/>
      <c r="W17" s="41"/>
      <c r="X17" s="30"/>
      <c r="Y17" s="41"/>
    </row>
    <row r="18" spans="1:25" ht="15" customHeight="1">
      <c r="A18" s="14"/>
      <c r="B18" s="22"/>
      <c r="C18" s="22"/>
      <c r="D18" s="22"/>
      <c r="E18" s="41"/>
      <c r="F18" s="41"/>
      <c r="G18" s="41"/>
      <c r="H18" s="30"/>
      <c r="I18" s="41"/>
      <c r="J18" s="41"/>
      <c r="K18" s="41"/>
      <c r="L18" s="30"/>
      <c r="M18" s="30"/>
      <c r="N18" s="30"/>
      <c r="O18" s="30"/>
      <c r="P18" s="30"/>
      <c r="Q18" s="30"/>
      <c r="R18" s="30"/>
      <c r="S18" s="30"/>
      <c r="T18" s="30"/>
      <c r="U18" s="41"/>
      <c r="V18" s="41"/>
      <c r="W18" s="41"/>
      <c r="X18" s="30"/>
      <c r="Y18" s="41"/>
    </row>
    <row r="19" spans="1:25" ht="15" customHeight="1">
      <c r="A19" s="14"/>
      <c r="B19" s="22"/>
      <c r="C19" s="22"/>
      <c r="D19" s="22"/>
      <c r="E19" s="30"/>
      <c r="F19" s="30"/>
      <c r="G19" s="30"/>
      <c r="H19" s="30"/>
      <c r="I19" s="41"/>
      <c r="J19" s="41"/>
      <c r="K19" s="41"/>
      <c r="L19" s="30"/>
      <c r="M19" s="30"/>
      <c r="N19" s="30"/>
      <c r="O19" s="30"/>
      <c r="P19" s="30"/>
      <c r="Q19" s="30"/>
      <c r="R19" s="30"/>
      <c r="S19" s="30"/>
      <c r="T19" s="30"/>
      <c r="U19" s="41"/>
      <c r="V19" s="41"/>
      <c r="W19" s="41"/>
      <c r="X19" s="30"/>
      <c r="Y19" s="41"/>
    </row>
    <row r="20" spans="1:25" ht="15" customHeight="1">
      <c r="A20" s="14"/>
      <c r="B20" s="22"/>
      <c r="C20" s="22"/>
      <c r="D20" s="22"/>
      <c r="E20" s="30"/>
      <c r="F20" s="30"/>
      <c r="G20" s="30"/>
      <c r="H20" s="30"/>
      <c r="I20" s="41"/>
      <c r="J20" s="41"/>
      <c r="K20" s="41"/>
      <c r="L20" s="30"/>
      <c r="M20" s="30"/>
      <c r="N20" s="30"/>
      <c r="O20" s="30"/>
      <c r="P20" s="30"/>
      <c r="Q20" s="30"/>
      <c r="R20" s="30"/>
      <c r="S20" s="30"/>
      <c r="T20" s="30"/>
      <c r="U20" s="41"/>
      <c r="V20" s="41"/>
      <c r="W20" s="41"/>
      <c r="X20" s="30"/>
      <c r="Y20" s="41"/>
    </row>
    <row r="21" spans="1:25" ht="15" customHeight="1">
      <c r="A21" s="14" t="s">
        <v>3</v>
      </c>
      <c r="B21" s="22"/>
      <c r="C21" s="22"/>
      <c r="D21" s="22"/>
      <c r="E21" s="117">
        <v>-49</v>
      </c>
      <c r="F21" s="41"/>
      <c r="G21" s="41"/>
      <c r="H21" s="30"/>
      <c r="I21" s="117">
        <v>-46</v>
      </c>
      <c r="J21" s="41"/>
      <c r="K21" s="41"/>
      <c r="L21" s="30"/>
      <c r="M21" s="117">
        <v>-22</v>
      </c>
      <c r="N21" s="41"/>
      <c r="O21" s="41"/>
      <c r="P21" s="30"/>
      <c r="Q21" s="30">
        <v>27</v>
      </c>
      <c r="R21" s="30"/>
      <c r="S21" s="30"/>
      <c r="T21" s="30"/>
      <c r="U21" s="117">
        <v>9</v>
      </c>
      <c r="V21" s="41"/>
      <c r="W21" s="41"/>
      <c r="X21" s="30"/>
      <c r="Y21" s="117">
        <v>18</v>
      </c>
    </row>
    <row r="22" spans="1:25" ht="15" customHeight="1">
      <c r="A22" s="14"/>
      <c r="B22" s="22"/>
      <c r="C22" s="22"/>
      <c r="D22" s="22"/>
      <c r="E22" s="41"/>
      <c r="F22" s="41"/>
      <c r="G22" s="41"/>
      <c r="H22" s="30"/>
      <c r="I22" s="41"/>
      <c r="J22" s="41"/>
      <c r="K22" s="41"/>
      <c r="L22" s="30"/>
      <c r="M22" s="41"/>
      <c r="N22" s="41"/>
      <c r="O22" s="41"/>
      <c r="P22" s="30"/>
      <c r="Q22" s="30"/>
      <c r="R22" s="30"/>
      <c r="S22" s="30"/>
      <c r="T22" s="30"/>
      <c r="U22" s="41"/>
      <c r="V22" s="41"/>
      <c r="W22" s="41"/>
      <c r="X22" s="30"/>
      <c r="Y22" s="41"/>
    </row>
    <row r="23" spans="1:25" ht="15" customHeight="1">
      <c r="A23" s="14"/>
      <c r="B23" s="22"/>
      <c r="C23" s="22"/>
      <c r="D23" s="22"/>
      <c r="E23" s="41"/>
      <c r="F23" s="41"/>
      <c r="G23" s="41"/>
      <c r="H23" s="30"/>
      <c r="I23" s="41"/>
      <c r="J23" s="41"/>
      <c r="K23" s="41"/>
      <c r="L23" s="30"/>
      <c r="M23" s="41"/>
      <c r="N23" s="41"/>
      <c r="O23" s="41"/>
      <c r="P23" s="30"/>
      <c r="Q23" s="30"/>
      <c r="R23" s="30"/>
      <c r="S23" s="30"/>
      <c r="T23" s="30"/>
      <c r="U23" s="41"/>
      <c r="V23" s="41"/>
      <c r="W23" s="41"/>
      <c r="X23" s="30"/>
      <c r="Y23" s="41"/>
    </row>
    <row r="24" spans="1:25" ht="15" customHeight="1">
      <c r="A24" s="14"/>
      <c r="B24" s="22"/>
      <c r="C24" s="22"/>
      <c r="D24" s="22"/>
      <c r="E24" s="30"/>
      <c r="F24" s="30"/>
      <c r="G24" s="30"/>
      <c r="H24" s="41"/>
      <c r="I24" s="41"/>
      <c r="J24" s="41"/>
      <c r="K24" s="41"/>
      <c r="L24" s="30"/>
      <c r="M24" s="30"/>
      <c r="N24" s="30"/>
      <c r="O24" s="30"/>
      <c r="P24" s="30"/>
      <c r="Q24" s="30"/>
      <c r="R24" s="30"/>
      <c r="S24" s="30"/>
      <c r="T24" s="30"/>
      <c r="U24" s="41"/>
      <c r="V24" s="41"/>
      <c r="W24" s="41"/>
      <c r="X24" s="30"/>
      <c r="Y24" s="41"/>
    </row>
    <row r="25" spans="1:25" ht="15" customHeight="1">
      <c r="A25" s="14"/>
      <c r="B25" s="22"/>
      <c r="C25" s="22"/>
      <c r="D25" s="22"/>
      <c r="E25" s="30"/>
      <c r="F25" s="30"/>
      <c r="G25" s="30"/>
      <c r="H25" s="30"/>
      <c r="I25" s="41"/>
      <c r="J25" s="41"/>
      <c r="K25" s="41"/>
      <c r="L25" s="30"/>
      <c r="M25" s="30"/>
      <c r="N25" s="30"/>
      <c r="O25" s="30"/>
      <c r="P25" s="30"/>
      <c r="Q25" s="30"/>
      <c r="R25" s="30"/>
      <c r="S25" s="30"/>
      <c r="T25" s="30"/>
      <c r="U25" s="41"/>
      <c r="V25" s="41"/>
      <c r="W25" s="41"/>
      <c r="X25" s="30"/>
      <c r="Y25" s="41"/>
    </row>
    <row r="26" spans="1:25" ht="15" customHeight="1">
      <c r="A26" s="14" t="s">
        <v>4</v>
      </c>
      <c r="B26" s="22"/>
      <c r="C26" s="22"/>
      <c r="D26" s="22"/>
      <c r="E26" s="30">
        <v>-5</v>
      </c>
      <c r="F26" s="30"/>
      <c r="G26" s="30"/>
      <c r="H26" s="30"/>
      <c r="I26" s="117">
        <v>-35</v>
      </c>
      <c r="J26" s="41"/>
      <c r="K26" s="41"/>
      <c r="L26" s="30"/>
      <c r="M26" s="117">
        <v>-26</v>
      </c>
      <c r="N26" s="41"/>
      <c r="O26" s="41"/>
      <c r="P26" s="30"/>
      <c r="Q26" s="30">
        <v>23</v>
      </c>
      <c r="R26" s="30"/>
      <c r="S26" s="30"/>
      <c r="T26" s="30"/>
      <c r="U26" s="117">
        <v>-8</v>
      </c>
      <c r="V26" s="41"/>
      <c r="W26" s="41"/>
      <c r="X26" s="30"/>
      <c r="Y26" s="117">
        <v>2</v>
      </c>
    </row>
    <row r="27" spans="1:25" ht="15" customHeight="1">
      <c r="A27" s="14"/>
      <c r="B27" s="22"/>
      <c r="C27" s="22"/>
      <c r="D27" s="22"/>
      <c r="E27" s="30"/>
      <c r="F27" s="30"/>
      <c r="G27" s="30"/>
      <c r="H27" s="30"/>
      <c r="I27" s="41"/>
      <c r="J27" s="41"/>
      <c r="K27" s="41"/>
      <c r="L27" s="30"/>
      <c r="M27" s="41"/>
      <c r="N27" s="41"/>
      <c r="O27" s="41"/>
      <c r="P27" s="30"/>
      <c r="Q27" s="30"/>
      <c r="R27" s="30"/>
      <c r="S27" s="30"/>
      <c r="T27" s="30"/>
      <c r="U27" s="41"/>
      <c r="V27" s="41"/>
      <c r="W27" s="41"/>
      <c r="X27" s="30"/>
      <c r="Y27" s="41"/>
    </row>
    <row r="28" spans="1:25" ht="15" customHeight="1">
      <c r="A28" s="14"/>
      <c r="B28" s="22"/>
      <c r="C28" s="22"/>
      <c r="D28" s="22"/>
      <c r="E28" s="30"/>
      <c r="F28" s="30"/>
      <c r="G28" s="30"/>
      <c r="H28" s="30"/>
      <c r="I28" s="41"/>
      <c r="J28" s="41"/>
      <c r="K28" s="41"/>
      <c r="L28" s="30"/>
      <c r="M28" s="41"/>
      <c r="N28" s="41"/>
      <c r="O28" s="41"/>
      <c r="P28" s="30"/>
      <c r="Q28" s="30"/>
      <c r="R28" s="30"/>
      <c r="S28" s="30"/>
      <c r="T28" s="30"/>
      <c r="U28" s="41"/>
      <c r="V28" s="41"/>
      <c r="W28" s="41"/>
      <c r="X28" s="30"/>
      <c r="Y28" s="41"/>
    </row>
    <row r="29" spans="1:25" ht="15" customHeight="1">
      <c r="A29" s="14"/>
      <c r="B29" s="22"/>
      <c r="C29" s="22"/>
      <c r="D29" s="22"/>
      <c r="E29" s="30"/>
      <c r="F29" s="30"/>
      <c r="G29" s="30"/>
      <c r="H29" s="30"/>
      <c r="I29" s="41"/>
      <c r="J29" s="41"/>
      <c r="K29" s="41"/>
      <c r="L29" s="30"/>
      <c r="M29" s="30"/>
      <c r="N29" s="30"/>
      <c r="O29" s="30"/>
      <c r="P29" s="41"/>
      <c r="Q29" s="30"/>
      <c r="R29" s="30"/>
      <c r="S29" s="30"/>
      <c r="T29" s="41"/>
      <c r="U29" s="41"/>
      <c r="V29" s="41"/>
      <c r="W29" s="41"/>
      <c r="X29" s="30"/>
      <c r="Y29" s="41"/>
    </row>
    <row r="30" spans="1:25" ht="15" customHeight="1">
      <c r="A30" s="14"/>
      <c r="B30" s="22"/>
      <c r="C30" s="22"/>
      <c r="D30" s="22"/>
      <c r="E30" s="30"/>
      <c r="F30" s="30"/>
      <c r="G30" s="30"/>
      <c r="H30" s="30"/>
      <c r="I30" s="41"/>
      <c r="J30" s="41"/>
      <c r="K30" s="41"/>
      <c r="L30" s="30"/>
      <c r="M30" s="30"/>
      <c r="N30" s="30"/>
      <c r="O30" s="30"/>
      <c r="P30" s="30"/>
      <c r="Q30" s="30"/>
      <c r="R30" s="30"/>
      <c r="S30" s="30"/>
      <c r="T30" s="30"/>
      <c r="U30" s="41"/>
      <c r="V30" s="41"/>
      <c r="W30" s="41"/>
      <c r="X30" s="30"/>
      <c r="Y30" s="41"/>
    </row>
    <row r="31" spans="1:26" ht="15" customHeight="1">
      <c r="A31" s="14" t="s">
        <v>5</v>
      </c>
      <c r="B31" s="22"/>
      <c r="C31" s="22"/>
      <c r="D31" s="22"/>
      <c r="E31" s="30">
        <v>21</v>
      </c>
      <c r="F31" s="30"/>
      <c r="G31" s="30"/>
      <c r="H31" s="30"/>
      <c r="I31" s="117">
        <v>3</v>
      </c>
      <c r="J31" s="41"/>
      <c r="K31" s="41"/>
      <c r="L31" s="30"/>
      <c r="M31" s="30">
        <v>-4</v>
      </c>
      <c r="N31" s="30"/>
      <c r="O31" s="30"/>
      <c r="P31" s="30"/>
      <c r="Q31" s="30">
        <v>30</v>
      </c>
      <c r="R31" s="30"/>
      <c r="S31" s="30"/>
      <c r="T31" s="30"/>
      <c r="U31" s="117">
        <v>0</v>
      </c>
      <c r="V31" s="41"/>
      <c r="W31" s="41"/>
      <c r="X31" s="30"/>
      <c r="Y31" s="117">
        <v>12</v>
      </c>
      <c r="Z31" s="243" t="s">
        <v>294</v>
      </c>
    </row>
    <row r="32" spans="1:26" ht="15" customHeight="1">
      <c r="A32" s="14"/>
      <c r="B32" s="22"/>
      <c r="C32" s="22"/>
      <c r="D32" s="22"/>
      <c r="E32" s="30"/>
      <c r="F32" s="30"/>
      <c r="G32" s="254"/>
      <c r="H32" s="254"/>
      <c r="I32" s="254"/>
      <c r="J32" s="30"/>
      <c r="K32" s="254"/>
      <c r="L32" s="254"/>
      <c r="M32" s="254"/>
      <c r="N32" s="30"/>
      <c r="O32" s="254"/>
      <c r="P32" s="254"/>
      <c r="Q32" s="30"/>
      <c r="R32" s="30"/>
      <c r="S32" s="254"/>
      <c r="T32" s="254"/>
      <c r="U32" s="254"/>
      <c r="V32" s="30"/>
      <c r="W32" s="254"/>
      <c r="X32" s="254"/>
      <c r="Y32" s="254"/>
      <c r="Z32" s="243"/>
    </row>
    <row r="33" spans="1:30" ht="15" customHeight="1">
      <c r="A33" s="14"/>
      <c r="B33" s="22"/>
      <c r="C33" s="22"/>
      <c r="D33" s="22"/>
      <c r="E33" s="22"/>
      <c r="F33" s="22"/>
      <c r="G33" s="246"/>
      <c r="H33" s="246"/>
      <c r="I33" s="246"/>
      <c r="J33" s="22"/>
      <c r="K33" s="246"/>
      <c r="L33" s="246"/>
      <c r="M33" s="246"/>
      <c r="N33" s="22"/>
      <c r="O33" s="246"/>
      <c r="P33" s="246"/>
      <c r="Q33" s="22"/>
      <c r="R33" s="22"/>
      <c r="S33" s="252"/>
      <c r="T33" s="252"/>
      <c r="U33" s="252"/>
      <c r="W33" s="252"/>
      <c r="X33" s="252"/>
      <c r="Y33" s="252"/>
      <c r="Z33" s="243"/>
      <c r="AA33" s="22"/>
      <c r="AB33" s="22"/>
      <c r="AC33" s="22"/>
      <c r="AD33" s="22"/>
    </row>
    <row r="34" spans="1:31" s="73" customFormat="1" ht="15" customHeight="1">
      <c r="A34" s="136"/>
      <c r="B34" s="71"/>
      <c r="C34" s="71"/>
      <c r="D34" s="71"/>
      <c r="E34" s="72"/>
      <c r="F34" s="72"/>
      <c r="G34" s="314"/>
      <c r="H34" s="314"/>
      <c r="I34" s="314"/>
      <c r="J34" s="72"/>
      <c r="K34" s="314"/>
      <c r="L34" s="314"/>
      <c r="M34" s="314"/>
      <c r="N34" s="72"/>
      <c r="O34" s="313"/>
      <c r="P34" s="313"/>
      <c r="Q34" s="71"/>
      <c r="R34" s="71"/>
      <c r="S34" s="313"/>
      <c r="T34" s="313"/>
      <c r="U34" s="313"/>
      <c r="V34" s="71"/>
      <c r="W34" s="313"/>
      <c r="X34" s="313"/>
      <c r="Y34" s="313"/>
      <c r="Z34" s="71"/>
      <c r="AA34" s="71"/>
      <c r="AB34" s="71"/>
      <c r="AC34" s="71"/>
      <c r="AD34" s="71"/>
      <c r="AE34" s="71"/>
    </row>
    <row r="35" spans="1:25" s="73" customFormat="1" ht="15" customHeight="1">
      <c r="A35" s="137"/>
      <c r="E35" s="72"/>
      <c r="F35" s="72"/>
      <c r="G35" s="314"/>
      <c r="H35" s="314"/>
      <c r="I35" s="314"/>
      <c r="J35" s="72"/>
      <c r="K35" s="314"/>
      <c r="L35" s="314"/>
      <c r="M35" s="314"/>
      <c r="N35" s="72"/>
      <c r="O35" s="313"/>
      <c r="P35" s="313"/>
      <c r="Q35" s="71"/>
      <c r="R35" s="71"/>
      <c r="S35" s="313"/>
      <c r="T35" s="313"/>
      <c r="U35" s="313"/>
      <c r="V35" s="71"/>
      <c r="W35" s="313"/>
      <c r="X35" s="313"/>
      <c r="Y35" s="313"/>
    </row>
    <row r="36" spans="1:25" s="73" customFormat="1" ht="15" customHeight="1">
      <c r="A36" s="137"/>
      <c r="E36" s="72"/>
      <c r="F36" s="72"/>
      <c r="G36" s="314"/>
      <c r="H36" s="314"/>
      <c r="I36" s="314"/>
      <c r="J36" s="72"/>
      <c r="K36" s="314"/>
      <c r="L36" s="314"/>
      <c r="M36" s="314"/>
      <c r="N36" s="72"/>
      <c r="O36" s="313"/>
      <c r="P36" s="313"/>
      <c r="Q36" s="71"/>
      <c r="R36" s="71"/>
      <c r="S36" s="313"/>
      <c r="T36" s="313"/>
      <c r="U36" s="313"/>
      <c r="V36" s="71"/>
      <c r="W36" s="313"/>
      <c r="X36" s="313"/>
      <c r="Y36" s="313"/>
    </row>
    <row r="37" spans="1:25" s="73" customFormat="1" ht="15" customHeight="1">
      <c r="A37" s="137"/>
      <c r="E37" s="72"/>
      <c r="F37" s="72"/>
      <c r="G37" s="314"/>
      <c r="H37" s="314"/>
      <c r="I37" s="314"/>
      <c r="J37" s="72"/>
      <c r="K37" s="314"/>
      <c r="L37" s="314"/>
      <c r="M37" s="314"/>
      <c r="N37" s="72"/>
      <c r="O37" s="313"/>
      <c r="P37" s="313"/>
      <c r="Q37" s="71"/>
      <c r="R37" s="71"/>
      <c r="S37" s="313"/>
      <c r="T37" s="313"/>
      <c r="U37" s="313"/>
      <c r="V37" s="71"/>
      <c r="W37" s="313"/>
      <c r="X37" s="313"/>
      <c r="Y37" s="313"/>
    </row>
    <row r="38" spans="1:25" s="73" customFormat="1" ht="15" customHeight="1">
      <c r="A38" s="137"/>
      <c r="E38" s="72"/>
      <c r="F38" s="72"/>
      <c r="G38" s="314"/>
      <c r="H38" s="314"/>
      <c r="I38" s="314"/>
      <c r="J38" s="72"/>
      <c r="K38" s="314"/>
      <c r="L38" s="314"/>
      <c r="M38" s="314"/>
      <c r="N38" s="72"/>
      <c r="O38" s="313"/>
      <c r="P38" s="313"/>
      <c r="Q38" s="71"/>
      <c r="R38" s="71"/>
      <c r="S38" s="313"/>
      <c r="T38" s="313"/>
      <c r="U38" s="313"/>
      <c r="V38" s="71"/>
      <c r="W38" s="313"/>
      <c r="X38" s="313"/>
      <c r="Y38" s="313"/>
    </row>
    <row r="39" spans="1:25" s="73" customFormat="1" ht="15" customHeight="1">
      <c r="A39" s="137"/>
      <c r="E39" s="72"/>
      <c r="F39" s="72"/>
      <c r="G39" s="314"/>
      <c r="H39" s="314"/>
      <c r="I39" s="314"/>
      <c r="J39" s="72"/>
      <c r="K39" s="314"/>
      <c r="L39" s="314"/>
      <c r="M39" s="314"/>
      <c r="N39" s="72"/>
      <c r="O39" s="313"/>
      <c r="P39" s="313"/>
      <c r="Q39" s="71"/>
      <c r="R39" s="71"/>
      <c r="S39" s="313"/>
      <c r="T39" s="313"/>
      <c r="U39" s="313"/>
      <c r="V39" s="71"/>
      <c r="W39" s="313"/>
      <c r="X39" s="313"/>
      <c r="Y39" s="313"/>
    </row>
    <row r="40" spans="1:25" s="73" customFormat="1" ht="15" customHeight="1">
      <c r="A40" s="137"/>
      <c r="E40" s="72"/>
      <c r="F40" s="72"/>
      <c r="G40" s="314"/>
      <c r="H40" s="314"/>
      <c r="I40" s="314"/>
      <c r="J40" s="72"/>
      <c r="K40" s="314"/>
      <c r="L40" s="314"/>
      <c r="M40" s="314"/>
      <c r="N40" s="72"/>
      <c r="O40" s="313"/>
      <c r="P40" s="313"/>
      <c r="Q40" s="71"/>
      <c r="R40" s="71"/>
      <c r="S40" s="313"/>
      <c r="T40" s="313"/>
      <c r="U40" s="313"/>
      <c r="V40" s="71"/>
      <c r="W40" s="313"/>
      <c r="X40" s="313"/>
      <c r="Y40" s="313"/>
    </row>
    <row r="41" spans="1:25" s="73" customFormat="1" ht="15" customHeight="1">
      <c r="A41" s="137"/>
      <c r="E41" s="72"/>
      <c r="F41" s="72"/>
      <c r="G41" s="314"/>
      <c r="H41" s="314"/>
      <c r="I41" s="314"/>
      <c r="J41" s="72"/>
      <c r="K41" s="314"/>
      <c r="L41" s="314"/>
      <c r="M41" s="314"/>
      <c r="N41" s="72"/>
      <c r="O41" s="313"/>
      <c r="P41" s="313"/>
      <c r="Q41" s="71"/>
      <c r="R41" s="71"/>
      <c r="S41" s="313"/>
      <c r="T41" s="313"/>
      <c r="U41" s="313"/>
      <c r="V41" s="71"/>
      <c r="W41" s="313"/>
      <c r="X41" s="313"/>
      <c r="Y41" s="313"/>
    </row>
    <row r="42" spans="1:25" s="73" customFormat="1" ht="15" customHeight="1">
      <c r="A42" s="137"/>
      <c r="E42" s="72"/>
      <c r="F42" s="72"/>
      <c r="G42" s="314"/>
      <c r="H42" s="314"/>
      <c r="I42" s="314"/>
      <c r="J42" s="72"/>
      <c r="K42" s="314"/>
      <c r="L42" s="314"/>
      <c r="M42" s="314"/>
      <c r="N42" s="72"/>
      <c r="O42" s="313"/>
      <c r="P42" s="313"/>
      <c r="Q42" s="71"/>
      <c r="R42" s="71"/>
      <c r="S42" s="313"/>
      <c r="T42" s="313"/>
      <c r="U42" s="313"/>
      <c r="V42" s="71"/>
      <c r="W42" s="313"/>
      <c r="X42" s="313"/>
      <c r="Y42" s="313"/>
    </row>
    <row r="43" spans="1:25" s="73" customFormat="1" ht="15" customHeight="1">
      <c r="A43" s="137"/>
      <c r="E43" s="72"/>
      <c r="F43" s="72"/>
      <c r="G43" s="314"/>
      <c r="H43" s="314"/>
      <c r="I43" s="314"/>
      <c r="J43" s="72"/>
      <c r="K43" s="314"/>
      <c r="L43" s="314"/>
      <c r="M43" s="314"/>
      <c r="N43" s="72"/>
      <c r="O43" s="313"/>
      <c r="P43" s="313"/>
      <c r="Q43" s="71"/>
      <c r="R43" s="71"/>
      <c r="S43" s="313"/>
      <c r="T43" s="313"/>
      <c r="U43" s="313"/>
      <c r="V43" s="71"/>
      <c r="W43" s="313"/>
      <c r="X43" s="313"/>
      <c r="Y43" s="313"/>
    </row>
    <row r="44" spans="1:25" s="73" customFormat="1" ht="15" customHeight="1">
      <c r="A44" s="137"/>
      <c r="E44" s="72"/>
      <c r="F44" s="72"/>
      <c r="G44" s="314"/>
      <c r="H44" s="314"/>
      <c r="I44" s="314"/>
      <c r="J44" s="72"/>
      <c r="K44" s="314"/>
      <c r="L44" s="314"/>
      <c r="M44" s="314"/>
      <c r="N44" s="72"/>
      <c r="O44" s="313"/>
      <c r="P44" s="313"/>
      <c r="Q44" s="71"/>
      <c r="R44" s="71"/>
      <c r="S44" s="313"/>
      <c r="T44" s="313"/>
      <c r="U44" s="313"/>
      <c r="V44" s="71"/>
      <c r="W44" s="313"/>
      <c r="X44" s="313"/>
      <c r="Y44" s="313"/>
    </row>
    <row r="45" spans="1:25" s="73" customFormat="1" ht="15" customHeight="1">
      <c r="A45" s="137"/>
      <c r="E45" s="72"/>
      <c r="F45" s="72"/>
      <c r="G45" s="314"/>
      <c r="H45" s="314"/>
      <c r="I45" s="314"/>
      <c r="J45" s="72"/>
      <c r="K45" s="314"/>
      <c r="L45" s="314"/>
      <c r="M45" s="314"/>
      <c r="N45" s="72"/>
      <c r="O45" s="313"/>
      <c r="P45" s="313"/>
      <c r="Q45" s="71"/>
      <c r="R45" s="71"/>
      <c r="S45" s="313"/>
      <c r="T45" s="313"/>
      <c r="U45" s="313"/>
      <c r="V45" s="71"/>
      <c r="W45" s="313"/>
      <c r="X45" s="313"/>
      <c r="Y45" s="313"/>
    </row>
    <row r="46" spans="1:25" s="73" customFormat="1" ht="15" customHeight="1">
      <c r="A46" s="137"/>
      <c r="E46" s="72"/>
      <c r="F46" s="72"/>
      <c r="G46" s="314"/>
      <c r="H46" s="314"/>
      <c r="I46" s="314"/>
      <c r="J46" s="72"/>
      <c r="K46" s="314"/>
      <c r="L46" s="314"/>
      <c r="M46" s="314"/>
      <c r="N46" s="72"/>
      <c r="O46" s="313"/>
      <c r="P46" s="313"/>
      <c r="Q46" s="71"/>
      <c r="R46" s="71"/>
      <c r="S46" s="313"/>
      <c r="T46" s="313"/>
      <c r="U46" s="313"/>
      <c r="V46" s="71"/>
      <c r="W46" s="313"/>
      <c r="X46" s="313"/>
      <c r="Y46" s="313"/>
    </row>
    <row r="47" spans="1:25" s="73" customFormat="1" ht="15" customHeight="1">
      <c r="A47" s="137"/>
      <c r="E47" s="72"/>
      <c r="F47" s="72"/>
      <c r="G47" s="314"/>
      <c r="H47" s="314"/>
      <c r="I47" s="314"/>
      <c r="J47" s="72"/>
      <c r="K47" s="314"/>
      <c r="L47" s="314"/>
      <c r="M47" s="314"/>
      <c r="N47" s="72"/>
      <c r="O47" s="313"/>
      <c r="P47" s="313"/>
      <c r="Q47" s="71"/>
      <c r="R47" s="71"/>
      <c r="S47" s="313"/>
      <c r="T47" s="313"/>
      <c r="U47" s="313"/>
      <c r="V47" s="71"/>
      <c r="W47" s="313"/>
      <c r="X47" s="313"/>
      <c r="Y47" s="313"/>
    </row>
    <row r="48" spans="1:25" s="73" customFormat="1" ht="15" customHeight="1">
      <c r="A48" s="137"/>
      <c r="E48" s="72"/>
      <c r="F48" s="72"/>
      <c r="G48" s="314"/>
      <c r="H48" s="314"/>
      <c r="I48" s="314"/>
      <c r="J48" s="72"/>
      <c r="K48" s="314"/>
      <c r="L48" s="314"/>
      <c r="M48" s="314"/>
      <c r="N48" s="72"/>
      <c r="O48" s="313"/>
      <c r="P48" s="313"/>
      <c r="Q48" s="71"/>
      <c r="R48" s="71"/>
      <c r="S48" s="313"/>
      <c r="T48" s="313"/>
      <c r="U48" s="313"/>
      <c r="V48" s="71"/>
      <c r="W48" s="313"/>
      <c r="X48" s="313"/>
      <c r="Y48" s="313"/>
    </row>
    <row r="49" spans="1:25" s="73" customFormat="1" ht="15" customHeight="1">
      <c r="A49" s="137"/>
      <c r="E49" s="72"/>
      <c r="F49" s="72"/>
      <c r="G49" s="314"/>
      <c r="H49" s="314"/>
      <c r="I49" s="314"/>
      <c r="J49" s="72"/>
      <c r="K49" s="314"/>
      <c r="L49" s="314"/>
      <c r="M49" s="314"/>
      <c r="N49" s="72"/>
      <c r="O49" s="313"/>
      <c r="P49" s="313"/>
      <c r="Q49" s="71"/>
      <c r="R49" s="71"/>
      <c r="S49" s="313"/>
      <c r="T49" s="313"/>
      <c r="U49" s="313"/>
      <c r="V49" s="71"/>
      <c r="W49" s="313"/>
      <c r="X49" s="313"/>
      <c r="Y49" s="313"/>
    </row>
    <row r="50" spans="1:25" s="73" customFormat="1" ht="15" customHeight="1">
      <c r="A50" s="137"/>
      <c r="E50" s="72"/>
      <c r="F50" s="72"/>
      <c r="G50" s="314"/>
      <c r="H50" s="314"/>
      <c r="I50" s="314"/>
      <c r="J50" s="72"/>
      <c r="K50" s="314"/>
      <c r="L50" s="314"/>
      <c r="M50" s="314"/>
      <c r="N50" s="72"/>
      <c r="O50" s="313"/>
      <c r="P50" s="313"/>
      <c r="Q50" s="71"/>
      <c r="R50" s="71"/>
      <c r="S50" s="313"/>
      <c r="T50" s="313"/>
      <c r="U50" s="313"/>
      <c r="V50" s="71"/>
      <c r="W50" s="313"/>
      <c r="X50" s="313"/>
      <c r="Y50" s="313"/>
    </row>
    <row r="51" spans="1:25" s="73" customFormat="1" ht="15" customHeight="1">
      <c r="A51" s="137"/>
      <c r="E51" s="72"/>
      <c r="F51" s="72"/>
      <c r="G51" s="314"/>
      <c r="H51" s="314"/>
      <c r="I51" s="314"/>
      <c r="J51" s="72"/>
      <c r="K51" s="314"/>
      <c r="L51" s="314"/>
      <c r="M51" s="314"/>
      <c r="N51" s="72"/>
      <c r="O51" s="313"/>
      <c r="P51" s="313"/>
      <c r="Q51" s="71"/>
      <c r="R51" s="71"/>
      <c r="S51" s="313"/>
      <c r="T51" s="313"/>
      <c r="U51" s="313"/>
      <c r="V51" s="71"/>
      <c r="W51" s="313"/>
      <c r="X51" s="313"/>
      <c r="Y51" s="313"/>
    </row>
    <row r="52" spans="1:25" s="73" customFormat="1" ht="15" customHeight="1">
      <c r="A52" s="137"/>
      <c r="E52" s="72"/>
      <c r="F52" s="72"/>
      <c r="G52" s="314"/>
      <c r="H52" s="314"/>
      <c r="I52" s="314"/>
      <c r="J52" s="72"/>
      <c r="K52" s="314"/>
      <c r="L52" s="314"/>
      <c r="M52" s="314"/>
      <c r="N52" s="72"/>
      <c r="O52" s="313"/>
      <c r="P52" s="313"/>
      <c r="Q52" s="71"/>
      <c r="R52" s="71"/>
      <c r="S52" s="313"/>
      <c r="T52" s="313"/>
      <c r="U52" s="313"/>
      <c r="V52" s="71"/>
      <c r="W52" s="313"/>
      <c r="X52" s="313"/>
      <c r="Y52" s="313"/>
    </row>
    <row r="53" spans="1:25" s="73" customFormat="1" ht="15" customHeight="1">
      <c r="A53" s="137"/>
      <c r="E53" s="72"/>
      <c r="F53" s="72"/>
      <c r="G53" s="314"/>
      <c r="H53" s="314"/>
      <c r="I53" s="314"/>
      <c r="J53" s="72"/>
      <c r="K53" s="314"/>
      <c r="L53" s="314"/>
      <c r="M53" s="314"/>
      <c r="N53" s="72"/>
      <c r="O53" s="313"/>
      <c r="P53" s="313"/>
      <c r="Q53" s="71"/>
      <c r="R53" s="71"/>
      <c r="S53" s="313"/>
      <c r="T53" s="313"/>
      <c r="U53" s="313"/>
      <c r="V53" s="71"/>
      <c r="W53" s="313"/>
      <c r="X53" s="313"/>
      <c r="Y53" s="313"/>
    </row>
    <row r="54" spans="1:25" s="73" customFormat="1" ht="15" customHeight="1">
      <c r="A54" s="137"/>
      <c r="E54" s="72"/>
      <c r="F54" s="72"/>
      <c r="G54" s="314"/>
      <c r="H54" s="314"/>
      <c r="I54" s="314"/>
      <c r="J54" s="72"/>
      <c r="K54" s="314"/>
      <c r="L54" s="314"/>
      <c r="M54" s="314"/>
      <c r="N54" s="72"/>
      <c r="O54" s="313"/>
      <c r="P54" s="313"/>
      <c r="Q54" s="71"/>
      <c r="R54" s="71"/>
      <c r="S54" s="313"/>
      <c r="T54" s="313"/>
      <c r="U54" s="313"/>
      <c r="V54" s="71"/>
      <c r="W54" s="313"/>
      <c r="X54" s="313"/>
      <c r="Y54" s="313"/>
    </row>
    <row r="55" spans="1:25" s="73" customFormat="1" ht="15" customHeight="1">
      <c r="A55" s="137"/>
      <c r="E55" s="72"/>
      <c r="F55" s="72"/>
      <c r="G55" s="314"/>
      <c r="H55" s="314"/>
      <c r="I55" s="314"/>
      <c r="J55" s="72"/>
      <c r="K55" s="314"/>
      <c r="L55" s="314"/>
      <c r="M55" s="314"/>
      <c r="N55" s="72"/>
      <c r="O55" s="313"/>
      <c r="P55" s="313"/>
      <c r="Q55" s="71"/>
      <c r="R55" s="71"/>
      <c r="S55" s="313"/>
      <c r="T55" s="313"/>
      <c r="U55" s="313"/>
      <c r="V55" s="71"/>
      <c r="W55" s="313"/>
      <c r="X55" s="313"/>
      <c r="Y55" s="313"/>
    </row>
    <row r="56" spans="1:25" s="73" customFormat="1" ht="15" customHeight="1">
      <c r="A56" s="137"/>
      <c r="E56" s="72"/>
      <c r="F56" s="72"/>
      <c r="G56" s="314"/>
      <c r="H56" s="314"/>
      <c r="I56" s="314"/>
      <c r="J56" s="72"/>
      <c r="K56" s="314"/>
      <c r="L56" s="314"/>
      <c r="M56" s="314"/>
      <c r="N56" s="72"/>
      <c r="O56" s="313"/>
      <c r="P56" s="313"/>
      <c r="Q56" s="71"/>
      <c r="R56" s="71"/>
      <c r="S56" s="313"/>
      <c r="T56" s="313"/>
      <c r="U56" s="313"/>
      <c r="V56" s="71"/>
      <c r="W56" s="313"/>
      <c r="X56" s="313"/>
      <c r="Y56" s="313"/>
    </row>
    <row r="57" spans="1:25" s="73" customFormat="1" ht="15" customHeight="1">
      <c r="A57" s="137"/>
      <c r="E57" s="72"/>
      <c r="F57" s="72"/>
      <c r="G57" s="314"/>
      <c r="H57" s="314"/>
      <c r="I57" s="314"/>
      <c r="J57" s="72"/>
      <c r="K57" s="314"/>
      <c r="L57" s="314"/>
      <c r="M57" s="314"/>
      <c r="N57" s="72"/>
      <c r="O57" s="313"/>
      <c r="P57" s="313"/>
      <c r="Q57" s="71"/>
      <c r="R57" s="71"/>
      <c r="S57" s="313"/>
      <c r="T57" s="313"/>
      <c r="U57" s="313"/>
      <c r="V57" s="71"/>
      <c r="W57" s="313"/>
      <c r="X57" s="313"/>
      <c r="Y57" s="313"/>
    </row>
    <row r="58" spans="1:25" s="73" customFormat="1" ht="15" customHeight="1">
      <c r="A58" s="137"/>
      <c r="E58" s="72"/>
      <c r="F58" s="72"/>
      <c r="G58" s="314"/>
      <c r="H58" s="314"/>
      <c r="I58" s="314"/>
      <c r="J58" s="72"/>
      <c r="K58" s="314"/>
      <c r="L58" s="314"/>
      <c r="M58" s="314"/>
      <c r="N58" s="72"/>
      <c r="O58" s="313"/>
      <c r="P58" s="313"/>
      <c r="Q58" s="71"/>
      <c r="R58" s="71"/>
      <c r="S58" s="313"/>
      <c r="T58" s="313"/>
      <c r="U58" s="313"/>
      <c r="V58" s="71"/>
      <c r="W58" s="313"/>
      <c r="X58" s="313"/>
      <c r="Y58" s="313"/>
    </row>
    <row r="59" spans="1:25" s="73" customFormat="1" ht="15" customHeight="1">
      <c r="A59" s="137"/>
      <c r="E59" s="72"/>
      <c r="F59" s="72"/>
      <c r="G59" s="314"/>
      <c r="H59" s="314"/>
      <c r="I59" s="314"/>
      <c r="J59" s="72"/>
      <c r="K59" s="314"/>
      <c r="L59" s="314"/>
      <c r="M59" s="314"/>
      <c r="N59" s="72"/>
      <c r="O59" s="313"/>
      <c r="P59" s="313"/>
      <c r="Q59" s="71"/>
      <c r="R59" s="71"/>
      <c r="S59" s="313"/>
      <c r="T59" s="313"/>
      <c r="U59" s="313"/>
      <c r="V59" s="71"/>
      <c r="W59" s="313"/>
      <c r="X59" s="313"/>
      <c r="Y59" s="313"/>
    </row>
    <row r="60" spans="1:25" s="73" customFormat="1" ht="15" customHeight="1">
      <c r="A60" s="137"/>
      <c r="E60" s="72"/>
      <c r="F60" s="72"/>
      <c r="G60" s="314"/>
      <c r="H60" s="314"/>
      <c r="I60" s="314"/>
      <c r="J60" s="72"/>
      <c r="K60" s="314"/>
      <c r="L60" s="314"/>
      <c r="M60" s="314"/>
      <c r="N60" s="72"/>
      <c r="O60" s="313"/>
      <c r="P60" s="313"/>
      <c r="Q60" s="71"/>
      <c r="R60" s="71"/>
      <c r="S60" s="313"/>
      <c r="T60" s="313"/>
      <c r="U60" s="313"/>
      <c r="V60" s="71"/>
      <c r="W60" s="313"/>
      <c r="X60" s="313"/>
      <c r="Y60" s="313"/>
    </row>
    <row r="61" spans="1:25" s="73" customFormat="1" ht="15" customHeight="1">
      <c r="A61" s="137"/>
      <c r="E61" s="72"/>
      <c r="F61" s="72"/>
      <c r="G61" s="314"/>
      <c r="H61" s="314"/>
      <c r="I61" s="314"/>
      <c r="J61" s="72"/>
      <c r="K61" s="314"/>
      <c r="L61" s="314"/>
      <c r="M61" s="314"/>
      <c r="N61" s="72"/>
      <c r="O61" s="313"/>
      <c r="P61" s="313"/>
      <c r="Q61" s="71"/>
      <c r="R61" s="71"/>
      <c r="S61" s="313"/>
      <c r="T61" s="313"/>
      <c r="U61" s="313"/>
      <c r="V61" s="71"/>
      <c r="W61" s="313"/>
      <c r="X61" s="313"/>
      <c r="Y61" s="313"/>
    </row>
    <row r="62" spans="1:25" s="73" customFormat="1" ht="15" customHeight="1">
      <c r="A62" s="137"/>
      <c r="E62" s="72"/>
      <c r="F62" s="72"/>
      <c r="G62" s="314"/>
      <c r="H62" s="314"/>
      <c r="I62" s="314"/>
      <c r="J62" s="72"/>
      <c r="K62" s="314"/>
      <c r="L62" s="314"/>
      <c r="M62" s="314"/>
      <c r="N62" s="72"/>
      <c r="O62" s="313"/>
      <c r="P62" s="313"/>
      <c r="Q62" s="71"/>
      <c r="R62" s="71"/>
      <c r="S62" s="313"/>
      <c r="T62" s="313"/>
      <c r="U62" s="313"/>
      <c r="V62" s="71"/>
      <c r="W62" s="313"/>
      <c r="X62" s="313"/>
      <c r="Y62" s="313"/>
    </row>
    <row r="63" spans="1:25" s="73" customFormat="1" ht="15" customHeight="1">
      <c r="A63" s="137"/>
      <c r="E63" s="72"/>
      <c r="F63" s="72"/>
      <c r="G63" s="314"/>
      <c r="H63" s="314"/>
      <c r="I63" s="314"/>
      <c r="J63" s="72"/>
      <c r="K63" s="314"/>
      <c r="L63" s="314"/>
      <c r="M63" s="314"/>
      <c r="N63" s="72"/>
      <c r="O63" s="313"/>
      <c r="P63" s="313"/>
      <c r="Q63" s="71"/>
      <c r="R63" s="71"/>
      <c r="S63" s="313"/>
      <c r="T63" s="313"/>
      <c r="U63" s="313"/>
      <c r="V63" s="71"/>
      <c r="W63" s="313"/>
      <c r="X63" s="313"/>
      <c r="Y63" s="313"/>
    </row>
    <row r="64" spans="19:27" ht="15" customHeight="1">
      <c r="S64" s="271"/>
      <c r="T64" s="271"/>
      <c r="U64" s="271"/>
      <c r="V64" s="14"/>
      <c r="W64" s="271"/>
      <c r="X64" s="271"/>
      <c r="Y64" s="271"/>
      <c r="Z64" s="252"/>
      <c r="AA64" s="252"/>
    </row>
  </sheetData>
  <sheetProtection/>
  <mergeCells count="180">
    <mergeCell ref="S57:U57"/>
    <mergeCell ref="T3:T4"/>
    <mergeCell ref="Z64:AA64"/>
    <mergeCell ref="G63:I63"/>
    <mergeCell ref="K63:M63"/>
    <mergeCell ref="O63:P63"/>
    <mergeCell ref="S63:U63"/>
    <mergeCell ref="U3:U4"/>
    <mergeCell ref="J3:J4"/>
    <mergeCell ref="G3:H4"/>
    <mergeCell ref="M3:M4"/>
    <mergeCell ref="N3:N4"/>
    <mergeCell ref="Q3:Q4"/>
    <mergeCell ref="R3:R4"/>
    <mergeCell ref="S3:S4"/>
    <mergeCell ref="O3:P4"/>
    <mergeCell ref="K3:L4"/>
    <mergeCell ref="W61:Y61"/>
    <mergeCell ref="G62:I62"/>
    <mergeCell ref="K62:M62"/>
    <mergeCell ref="W57:Y57"/>
    <mergeCell ref="Z31:Z33"/>
    <mergeCell ref="W33:Y33"/>
    <mergeCell ref="K58:M58"/>
    <mergeCell ref="G56:I56"/>
    <mergeCell ref="K56:M56"/>
    <mergeCell ref="G57:I57"/>
    <mergeCell ref="W60:Y60"/>
    <mergeCell ref="W59:Y59"/>
    <mergeCell ref="G60:I60"/>
    <mergeCell ref="W63:Y63"/>
    <mergeCell ref="S64:U64"/>
    <mergeCell ref="W64:Y64"/>
    <mergeCell ref="G61:I61"/>
    <mergeCell ref="K61:M61"/>
    <mergeCell ref="O61:P61"/>
    <mergeCell ref="S61:U61"/>
    <mergeCell ref="G59:I59"/>
    <mergeCell ref="K59:M59"/>
    <mergeCell ref="O59:P59"/>
    <mergeCell ref="S59:U59"/>
    <mergeCell ref="O60:P60"/>
    <mergeCell ref="S60:U60"/>
    <mergeCell ref="O62:P62"/>
    <mergeCell ref="S62:U62"/>
    <mergeCell ref="K60:M60"/>
    <mergeCell ref="W58:Y58"/>
    <mergeCell ref="G55:I55"/>
    <mergeCell ref="K55:M55"/>
    <mergeCell ref="O55:P55"/>
    <mergeCell ref="S55:U55"/>
    <mergeCell ref="W55:Y55"/>
    <mergeCell ref="W62:Y62"/>
    <mergeCell ref="G58:I58"/>
    <mergeCell ref="G52:I52"/>
    <mergeCell ref="K52:M52"/>
    <mergeCell ref="O56:P56"/>
    <mergeCell ref="S56:U56"/>
    <mergeCell ref="S58:U58"/>
    <mergeCell ref="G54:I54"/>
    <mergeCell ref="O58:P58"/>
    <mergeCell ref="K57:M57"/>
    <mergeCell ref="O57:P57"/>
    <mergeCell ref="W56:Y56"/>
    <mergeCell ref="G53:I53"/>
    <mergeCell ref="K53:M53"/>
    <mergeCell ref="O53:P53"/>
    <mergeCell ref="S53:U53"/>
    <mergeCell ref="W53:Y53"/>
    <mergeCell ref="K54:M54"/>
    <mergeCell ref="G50:I50"/>
    <mergeCell ref="K50:M50"/>
    <mergeCell ref="O54:P54"/>
    <mergeCell ref="S54:U54"/>
    <mergeCell ref="W54:Y54"/>
    <mergeCell ref="G51:I51"/>
    <mergeCell ref="K51:M51"/>
    <mergeCell ref="O51:P51"/>
    <mergeCell ref="S51:U51"/>
    <mergeCell ref="W51:Y51"/>
    <mergeCell ref="G48:I48"/>
    <mergeCell ref="K48:M48"/>
    <mergeCell ref="O52:P52"/>
    <mergeCell ref="S52:U52"/>
    <mergeCell ref="W52:Y52"/>
    <mergeCell ref="G49:I49"/>
    <mergeCell ref="K49:M49"/>
    <mergeCell ref="O49:P49"/>
    <mergeCell ref="S49:U49"/>
    <mergeCell ref="W49:Y49"/>
    <mergeCell ref="G46:I46"/>
    <mergeCell ref="K46:M46"/>
    <mergeCell ref="O50:P50"/>
    <mergeCell ref="S50:U50"/>
    <mergeCell ref="W50:Y50"/>
    <mergeCell ref="G47:I47"/>
    <mergeCell ref="K47:M47"/>
    <mergeCell ref="O47:P47"/>
    <mergeCell ref="S47:U47"/>
    <mergeCell ref="W47:Y47"/>
    <mergeCell ref="G44:I44"/>
    <mergeCell ref="K44:M44"/>
    <mergeCell ref="O48:P48"/>
    <mergeCell ref="S48:U48"/>
    <mergeCell ref="W48:Y48"/>
    <mergeCell ref="G45:I45"/>
    <mergeCell ref="K45:M45"/>
    <mergeCell ref="O45:P45"/>
    <mergeCell ref="S45:U45"/>
    <mergeCell ref="W45:Y45"/>
    <mergeCell ref="G42:I42"/>
    <mergeCell ref="K42:M42"/>
    <mergeCell ref="O46:P46"/>
    <mergeCell ref="S46:U46"/>
    <mergeCell ref="W46:Y46"/>
    <mergeCell ref="G43:I43"/>
    <mergeCell ref="K43:M43"/>
    <mergeCell ref="O43:P43"/>
    <mergeCell ref="S43:U43"/>
    <mergeCell ref="W43:Y43"/>
    <mergeCell ref="G40:I40"/>
    <mergeCell ref="K40:M40"/>
    <mergeCell ref="O44:P44"/>
    <mergeCell ref="S44:U44"/>
    <mergeCell ref="W44:Y44"/>
    <mergeCell ref="G41:I41"/>
    <mergeCell ref="K41:M41"/>
    <mergeCell ref="O41:P41"/>
    <mergeCell ref="S41:U41"/>
    <mergeCell ref="W41:Y41"/>
    <mergeCell ref="G38:I38"/>
    <mergeCell ref="K38:M38"/>
    <mergeCell ref="O42:P42"/>
    <mergeCell ref="S42:U42"/>
    <mergeCell ref="W42:Y42"/>
    <mergeCell ref="G39:I39"/>
    <mergeCell ref="K39:M39"/>
    <mergeCell ref="O39:P39"/>
    <mergeCell ref="S39:U39"/>
    <mergeCell ref="W39:Y39"/>
    <mergeCell ref="G36:I36"/>
    <mergeCell ref="K36:M36"/>
    <mergeCell ref="O40:P40"/>
    <mergeCell ref="S40:U40"/>
    <mergeCell ref="W40:Y40"/>
    <mergeCell ref="G37:I37"/>
    <mergeCell ref="K37:M37"/>
    <mergeCell ref="O37:P37"/>
    <mergeCell ref="S37:U37"/>
    <mergeCell ref="W37:Y37"/>
    <mergeCell ref="G34:I34"/>
    <mergeCell ref="K34:M34"/>
    <mergeCell ref="O38:P38"/>
    <mergeCell ref="S38:U38"/>
    <mergeCell ref="W38:Y38"/>
    <mergeCell ref="G35:I35"/>
    <mergeCell ref="K35:M35"/>
    <mergeCell ref="O35:P35"/>
    <mergeCell ref="S35:U35"/>
    <mergeCell ref="W35:Y35"/>
    <mergeCell ref="G32:I32"/>
    <mergeCell ref="K32:M32"/>
    <mergeCell ref="O32:P32"/>
    <mergeCell ref="S32:U32"/>
    <mergeCell ref="W32:Y32"/>
    <mergeCell ref="O36:P36"/>
    <mergeCell ref="S36:U36"/>
    <mergeCell ref="W36:Y36"/>
    <mergeCell ref="G33:I33"/>
    <mergeCell ref="K33:M33"/>
    <mergeCell ref="X3:X4"/>
    <mergeCell ref="Y3:Y4"/>
    <mergeCell ref="Z3:Z4"/>
    <mergeCell ref="O34:P34"/>
    <mergeCell ref="S34:U34"/>
    <mergeCell ref="W34:Y34"/>
    <mergeCell ref="O33:P33"/>
    <mergeCell ref="S33:U33"/>
    <mergeCell ref="V3:V4"/>
    <mergeCell ref="W3:W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E64"/>
  <sheetViews>
    <sheetView zoomScale="70" zoomScaleNormal="70" zoomScalePageLayoutView="0" workbookViewId="0" topLeftCell="A1">
      <selection activeCell="AC21" sqref="AC21"/>
    </sheetView>
  </sheetViews>
  <sheetFormatPr defaultColWidth="6.7109375" defaultRowHeight="15" customHeight="1"/>
  <cols>
    <col min="1" max="1" width="2.8515625" style="2" bestFit="1" customWidth="1"/>
    <col min="2" max="4" width="2.8515625" style="1" customWidth="1"/>
    <col min="5" max="5" width="8.7109375" style="1" bestFit="1" customWidth="1"/>
    <col min="6" max="6" width="7.28125" style="1" customWidth="1"/>
    <col min="7" max="8" width="3.7109375" style="1" customWidth="1"/>
    <col min="9" max="9" width="8.7109375" style="1" bestFit="1" customWidth="1"/>
    <col min="10" max="10" width="7.28125" style="1" customWidth="1"/>
    <col min="11" max="12" width="3.7109375" style="1" customWidth="1"/>
    <col min="13" max="13" width="8.7109375" style="1" bestFit="1" customWidth="1"/>
    <col min="14" max="14" width="7.28125" style="1" customWidth="1"/>
    <col min="15" max="16" width="3.7109375" style="1" customWidth="1"/>
    <col min="17" max="18" width="7.28125" style="1" customWidth="1"/>
    <col min="19" max="20" width="3.7109375" style="1" customWidth="1"/>
    <col min="21" max="21" width="8.7109375" style="1" bestFit="1" customWidth="1"/>
    <col min="22" max="22" width="7.28125" style="1" customWidth="1"/>
    <col min="23" max="24" width="3.7109375" style="1" customWidth="1"/>
    <col min="25" max="25" width="8.7109375" style="1" bestFit="1" customWidth="1"/>
    <col min="26" max="27" width="7.140625" style="1" customWidth="1"/>
    <col min="28" max="16384" width="6.7109375" style="1" customWidth="1"/>
  </cols>
  <sheetData>
    <row r="3" spans="6:26" ht="15" customHeight="1">
      <c r="F3" s="52" t="s">
        <v>50</v>
      </c>
      <c r="G3" s="247" t="s">
        <v>15</v>
      </c>
      <c r="H3" s="247"/>
      <c r="I3" s="179"/>
      <c r="J3" s="247" t="s">
        <v>15</v>
      </c>
      <c r="K3" s="320"/>
      <c r="L3" s="321"/>
      <c r="M3" s="242" t="s">
        <v>121</v>
      </c>
      <c r="N3" s="315" t="s">
        <v>50</v>
      </c>
      <c r="O3" s="247" t="s">
        <v>15</v>
      </c>
      <c r="P3" s="247"/>
      <c r="Q3" s="318"/>
      <c r="R3" s="317" t="s">
        <v>51</v>
      </c>
      <c r="S3" s="252"/>
      <c r="T3" s="252"/>
      <c r="U3" s="252"/>
      <c r="V3" s="252"/>
      <c r="W3" s="252"/>
      <c r="X3" s="252"/>
      <c r="Y3" s="252"/>
      <c r="Z3" s="252"/>
    </row>
    <row r="4" spans="6:26" ht="15" customHeight="1">
      <c r="F4" s="51" t="s">
        <v>51</v>
      </c>
      <c r="G4" s="247"/>
      <c r="H4" s="247"/>
      <c r="I4" s="180"/>
      <c r="J4" s="247"/>
      <c r="K4" s="322"/>
      <c r="L4" s="323"/>
      <c r="M4" s="242"/>
      <c r="N4" s="315"/>
      <c r="O4" s="247"/>
      <c r="P4" s="247"/>
      <c r="Q4" s="319"/>
      <c r="R4" s="317"/>
      <c r="S4" s="252"/>
      <c r="T4" s="252"/>
      <c r="U4" s="252"/>
      <c r="V4" s="252"/>
      <c r="W4" s="252"/>
      <c r="X4" s="252"/>
      <c r="Y4" s="252"/>
      <c r="Z4" s="252"/>
    </row>
    <row r="5" s="27" customFormat="1" ht="15" customHeight="1">
      <c r="A5" s="135"/>
    </row>
    <row r="6" s="27" customFormat="1" ht="15" customHeight="1">
      <c r="A6" s="135"/>
    </row>
    <row r="8" spans="5:25" s="115" customFormat="1" ht="15" customHeight="1">
      <c r="E8" s="116">
        <v>1</v>
      </c>
      <c r="F8" s="116"/>
      <c r="G8" s="116"/>
      <c r="H8" s="116"/>
      <c r="I8" s="116">
        <v>2</v>
      </c>
      <c r="J8" s="116"/>
      <c r="K8" s="116"/>
      <c r="L8" s="116"/>
      <c r="M8" s="116">
        <v>3</v>
      </c>
      <c r="N8" s="116"/>
      <c r="O8" s="116"/>
      <c r="P8" s="116"/>
      <c r="Q8" s="116">
        <v>4</v>
      </c>
      <c r="R8" s="116"/>
      <c r="S8" s="116"/>
      <c r="T8" s="116"/>
      <c r="U8" s="116">
        <v>5</v>
      </c>
      <c r="V8" s="116"/>
      <c r="W8" s="116"/>
      <c r="X8" s="116"/>
      <c r="Y8" s="116">
        <v>6</v>
      </c>
    </row>
    <row r="9" spans="1:25" ht="15" customHeight="1">
      <c r="A9" s="14"/>
      <c r="B9" s="22"/>
      <c r="C9" s="22"/>
      <c r="D9" s="2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 customHeight="1">
      <c r="A10" s="14"/>
      <c r="B10" s="22"/>
      <c r="C10" s="22"/>
      <c r="D10" s="2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" customHeight="1">
      <c r="A11" s="14" t="s">
        <v>1</v>
      </c>
      <c r="B11" s="22"/>
      <c r="C11" s="22"/>
      <c r="D11" s="22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5" customHeight="1">
      <c r="A12" s="14"/>
      <c r="B12" s="22"/>
      <c r="C12" s="22"/>
      <c r="D12" s="2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4"/>
      <c r="B13" s="22"/>
      <c r="C13" s="22"/>
      <c r="D13" s="2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5" customHeight="1">
      <c r="A14" s="14"/>
      <c r="B14" s="22"/>
      <c r="C14" s="22"/>
      <c r="D14" s="2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41"/>
      <c r="U14" s="30"/>
      <c r="V14" s="30"/>
      <c r="W14" s="30"/>
      <c r="X14" s="30"/>
      <c r="Y14" s="30"/>
    </row>
    <row r="15" spans="1:25" ht="15" customHeight="1">
      <c r="A15" s="14"/>
      <c r="B15" s="22"/>
      <c r="C15" s="22"/>
      <c r="D15" s="2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" customHeight="1">
      <c r="A16" s="14" t="s">
        <v>2</v>
      </c>
      <c r="B16" s="22"/>
      <c r="C16" s="22"/>
      <c r="D16" s="22"/>
      <c r="E16" s="117"/>
      <c r="F16" s="41"/>
      <c r="G16" s="41"/>
      <c r="H16" s="30"/>
      <c r="I16" s="117"/>
      <c r="J16" s="41"/>
      <c r="K16" s="41"/>
      <c r="L16" s="30"/>
      <c r="M16" s="30"/>
      <c r="N16" s="30"/>
      <c r="O16" s="30"/>
      <c r="P16" s="30"/>
      <c r="Q16" s="30"/>
      <c r="R16" s="30"/>
      <c r="S16" s="30"/>
      <c r="T16" s="30"/>
      <c r="U16" s="117"/>
      <c r="V16" s="41"/>
      <c r="W16" s="41"/>
      <c r="X16" s="30"/>
      <c r="Y16" s="117"/>
    </row>
    <row r="17" spans="1:25" ht="15" customHeight="1">
      <c r="A17" s="14"/>
      <c r="B17" s="22"/>
      <c r="C17" s="22"/>
      <c r="D17" s="22"/>
      <c r="E17" s="41"/>
      <c r="F17" s="41"/>
      <c r="G17" s="41"/>
      <c r="H17" s="30"/>
      <c r="I17" s="41"/>
      <c r="J17" s="41"/>
      <c r="K17" s="41"/>
      <c r="L17" s="30"/>
      <c r="M17" s="30"/>
      <c r="N17" s="30"/>
      <c r="O17" s="30"/>
      <c r="P17" s="30"/>
      <c r="Q17" s="30"/>
      <c r="R17" s="30"/>
      <c r="S17" s="30"/>
      <c r="T17" s="30"/>
      <c r="U17" s="41"/>
      <c r="V17" s="41"/>
      <c r="W17" s="41"/>
      <c r="X17" s="30"/>
      <c r="Y17" s="41"/>
    </row>
    <row r="18" spans="1:25" ht="15" customHeight="1">
      <c r="A18" s="14"/>
      <c r="B18" s="22"/>
      <c r="C18" s="22"/>
      <c r="D18" s="22"/>
      <c r="E18" s="41"/>
      <c r="F18" s="41"/>
      <c r="G18" s="41"/>
      <c r="H18" s="30"/>
      <c r="I18" s="41"/>
      <c r="J18" s="41"/>
      <c r="K18" s="41"/>
      <c r="L18" s="30"/>
      <c r="M18" s="30"/>
      <c r="N18" s="30"/>
      <c r="O18" s="30"/>
      <c r="P18" s="30"/>
      <c r="Q18" s="30"/>
      <c r="R18" s="30"/>
      <c r="S18" s="30"/>
      <c r="T18" s="30"/>
      <c r="U18" s="41"/>
      <c r="V18" s="41"/>
      <c r="W18" s="41"/>
      <c r="X18" s="30"/>
      <c r="Y18" s="41"/>
    </row>
    <row r="19" spans="1:25" ht="15" customHeight="1">
      <c r="A19" s="14"/>
      <c r="B19" s="22"/>
      <c r="C19" s="22"/>
      <c r="D19" s="22"/>
      <c r="E19" s="30"/>
      <c r="F19" s="30"/>
      <c r="G19" s="30"/>
      <c r="H19" s="30"/>
      <c r="I19" s="41"/>
      <c r="J19" s="41"/>
      <c r="K19" s="41"/>
      <c r="L19" s="30"/>
      <c r="M19" s="30"/>
      <c r="N19" s="30"/>
      <c r="O19" s="30"/>
      <c r="P19" s="30"/>
      <c r="Q19" s="30"/>
      <c r="R19" s="30"/>
      <c r="S19" s="30"/>
      <c r="T19" s="30"/>
      <c r="U19" s="41"/>
      <c r="V19" s="41"/>
      <c r="W19" s="41"/>
      <c r="X19" s="30"/>
      <c r="Y19" s="41"/>
    </row>
    <row r="20" spans="1:25" ht="15" customHeight="1">
      <c r="A20" s="14"/>
      <c r="B20" s="22"/>
      <c r="C20" s="22"/>
      <c r="D20" s="22"/>
      <c r="E20" s="30"/>
      <c r="F20" s="30"/>
      <c r="G20" s="30"/>
      <c r="H20" s="30"/>
      <c r="I20" s="41"/>
      <c r="J20" s="41"/>
      <c r="K20" s="41"/>
      <c r="L20" s="30"/>
      <c r="M20" s="30"/>
      <c r="N20" s="30"/>
      <c r="O20" s="30"/>
      <c r="P20" s="30"/>
      <c r="Q20" s="30"/>
      <c r="R20" s="30"/>
      <c r="S20" s="30"/>
      <c r="T20" s="30"/>
      <c r="U20" s="41"/>
      <c r="V20" s="41"/>
      <c r="W20" s="41"/>
      <c r="X20" s="30"/>
      <c r="Y20" s="41"/>
    </row>
    <row r="21" spans="1:25" ht="15" customHeight="1">
      <c r="A21" s="14" t="s">
        <v>3</v>
      </c>
      <c r="B21" s="22"/>
      <c r="C21" s="22"/>
      <c r="D21" s="22"/>
      <c r="E21" s="117"/>
      <c r="F21" s="41"/>
      <c r="G21" s="41"/>
      <c r="H21" s="30"/>
      <c r="I21" s="117"/>
      <c r="J21" s="41"/>
      <c r="K21" s="41"/>
      <c r="L21" s="30"/>
      <c r="M21" s="117"/>
      <c r="N21" s="41"/>
      <c r="O21" s="41"/>
      <c r="P21" s="30"/>
      <c r="Q21" s="30"/>
      <c r="R21" s="30"/>
      <c r="S21" s="30"/>
      <c r="T21" s="30"/>
      <c r="U21" s="117"/>
      <c r="V21" s="41"/>
      <c r="W21" s="41"/>
      <c r="X21" s="30"/>
      <c r="Y21" s="117"/>
    </row>
    <row r="22" spans="1:25" ht="15" customHeight="1">
      <c r="A22" s="14"/>
      <c r="B22" s="22"/>
      <c r="C22" s="22"/>
      <c r="D22" s="22"/>
      <c r="E22" s="41"/>
      <c r="F22" s="41"/>
      <c r="G22" s="41"/>
      <c r="H22" s="30"/>
      <c r="I22" s="41"/>
      <c r="J22" s="41"/>
      <c r="K22" s="41"/>
      <c r="L22" s="30"/>
      <c r="M22" s="41"/>
      <c r="N22" s="41"/>
      <c r="O22" s="41"/>
      <c r="P22" s="30"/>
      <c r="Q22" s="30"/>
      <c r="R22" s="30"/>
      <c r="S22" s="30"/>
      <c r="T22" s="30"/>
      <c r="U22" s="41"/>
      <c r="V22" s="41"/>
      <c r="W22" s="41"/>
      <c r="X22" s="30"/>
      <c r="Y22" s="41"/>
    </row>
    <row r="23" spans="1:25" ht="15" customHeight="1">
      <c r="A23" s="14"/>
      <c r="B23" s="22"/>
      <c r="C23" s="22"/>
      <c r="D23" s="22"/>
      <c r="E23" s="41"/>
      <c r="F23" s="41"/>
      <c r="G23" s="41"/>
      <c r="H23" s="30"/>
      <c r="I23" s="41"/>
      <c r="J23" s="41"/>
      <c r="K23" s="41"/>
      <c r="L23" s="30"/>
      <c r="M23" s="41"/>
      <c r="N23" s="41"/>
      <c r="O23" s="41"/>
      <c r="P23" s="30"/>
      <c r="Q23" s="30"/>
      <c r="R23" s="30"/>
      <c r="S23" s="30"/>
      <c r="T23" s="30"/>
      <c r="U23" s="41"/>
      <c r="V23" s="41"/>
      <c r="W23" s="41"/>
      <c r="X23" s="30"/>
      <c r="Y23" s="41"/>
    </row>
    <row r="24" spans="1:25" ht="15" customHeight="1">
      <c r="A24" s="14"/>
      <c r="B24" s="22"/>
      <c r="C24" s="22"/>
      <c r="D24" s="22"/>
      <c r="E24" s="30"/>
      <c r="F24" s="30"/>
      <c r="G24" s="30"/>
      <c r="H24" s="41"/>
      <c r="I24" s="41"/>
      <c r="J24" s="41"/>
      <c r="K24" s="41"/>
      <c r="L24" s="30"/>
      <c r="M24" s="30"/>
      <c r="N24" s="30"/>
      <c r="O24" s="30"/>
      <c r="P24" s="30"/>
      <c r="Q24" s="30"/>
      <c r="R24" s="30"/>
      <c r="S24" s="30"/>
      <c r="T24" s="30"/>
      <c r="U24" s="41"/>
      <c r="V24" s="41"/>
      <c r="W24" s="41"/>
      <c r="X24" s="30"/>
      <c r="Y24" s="41"/>
    </row>
    <row r="25" spans="1:25" ht="15" customHeight="1">
      <c r="A25" s="14"/>
      <c r="B25" s="22"/>
      <c r="C25" s="22"/>
      <c r="D25" s="22"/>
      <c r="E25" s="30"/>
      <c r="F25" s="30"/>
      <c r="G25" s="30"/>
      <c r="H25" s="30"/>
      <c r="I25" s="41"/>
      <c r="J25" s="41"/>
      <c r="K25" s="41"/>
      <c r="L25" s="30"/>
      <c r="M25" s="30"/>
      <c r="N25" s="30"/>
      <c r="O25" s="30"/>
      <c r="P25" s="30"/>
      <c r="Q25" s="30"/>
      <c r="R25" s="30"/>
      <c r="S25" s="30"/>
      <c r="T25" s="30"/>
      <c r="U25" s="41"/>
      <c r="V25" s="41"/>
      <c r="W25" s="41"/>
      <c r="X25" s="30"/>
      <c r="Y25" s="41"/>
    </row>
    <row r="26" spans="1:25" ht="15" customHeight="1">
      <c r="A26" s="14" t="s">
        <v>4</v>
      </c>
      <c r="B26" s="22"/>
      <c r="C26" s="22"/>
      <c r="D26" s="22"/>
      <c r="E26" s="30"/>
      <c r="F26" s="30"/>
      <c r="G26" s="30"/>
      <c r="H26" s="30"/>
      <c r="I26" s="117"/>
      <c r="J26" s="41"/>
      <c r="K26" s="41"/>
      <c r="L26" s="30"/>
      <c r="M26" s="117"/>
      <c r="N26" s="41"/>
      <c r="O26" s="41"/>
      <c r="P26" s="30"/>
      <c r="Q26" s="30"/>
      <c r="R26" s="30"/>
      <c r="S26" s="30"/>
      <c r="T26" s="30"/>
      <c r="U26" s="117"/>
      <c r="V26" s="41"/>
      <c r="W26" s="41"/>
      <c r="X26" s="30"/>
      <c r="Y26" s="117"/>
    </row>
    <row r="27" spans="1:25" ht="15" customHeight="1">
      <c r="A27" s="14"/>
      <c r="B27" s="22"/>
      <c r="C27" s="22"/>
      <c r="D27" s="22"/>
      <c r="E27" s="30"/>
      <c r="F27" s="30"/>
      <c r="G27" s="30"/>
      <c r="H27" s="30"/>
      <c r="I27" s="41"/>
      <c r="J27" s="41"/>
      <c r="K27" s="41"/>
      <c r="L27" s="30"/>
      <c r="M27" s="41"/>
      <c r="N27" s="41"/>
      <c r="O27" s="41"/>
      <c r="P27" s="30"/>
      <c r="Q27" s="30"/>
      <c r="R27" s="30"/>
      <c r="S27" s="30"/>
      <c r="T27" s="30"/>
      <c r="U27" s="41"/>
      <c r="V27" s="41"/>
      <c r="W27" s="41"/>
      <c r="X27" s="30"/>
      <c r="Y27" s="41"/>
    </row>
    <row r="28" spans="1:25" ht="15" customHeight="1">
      <c r="A28" s="14"/>
      <c r="B28" s="22"/>
      <c r="C28" s="22"/>
      <c r="D28" s="22"/>
      <c r="E28" s="30"/>
      <c r="F28" s="30"/>
      <c r="G28" s="30"/>
      <c r="H28" s="30"/>
      <c r="I28" s="41"/>
      <c r="J28" s="41"/>
      <c r="K28" s="41"/>
      <c r="L28" s="30"/>
      <c r="M28" s="41"/>
      <c r="N28" s="41"/>
      <c r="O28" s="41"/>
      <c r="P28" s="30"/>
      <c r="Q28" s="30"/>
      <c r="R28" s="30"/>
      <c r="S28" s="30"/>
      <c r="T28" s="30"/>
      <c r="U28" s="41"/>
      <c r="V28" s="41"/>
      <c r="W28" s="41"/>
      <c r="X28" s="30"/>
      <c r="Y28" s="41"/>
    </row>
    <row r="29" spans="1:25" ht="15" customHeight="1">
      <c r="A29" s="14"/>
      <c r="B29" s="22"/>
      <c r="C29" s="22"/>
      <c r="D29" s="22"/>
      <c r="E29" s="30"/>
      <c r="F29" s="30"/>
      <c r="G29" s="30"/>
      <c r="H29" s="30"/>
      <c r="I29" s="41"/>
      <c r="J29" s="41"/>
      <c r="K29" s="41"/>
      <c r="L29" s="30"/>
      <c r="M29" s="30"/>
      <c r="N29" s="30"/>
      <c r="O29" s="30"/>
      <c r="P29" s="41"/>
      <c r="Q29" s="30"/>
      <c r="R29" s="30"/>
      <c r="S29" s="30"/>
      <c r="T29" s="41"/>
      <c r="U29" s="41"/>
      <c r="V29" s="41"/>
      <c r="W29" s="41"/>
      <c r="X29" s="30"/>
      <c r="Y29" s="41"/>
    </row>
    <row r="30" spans="1:25" ht="15" customHeight="1">
      <c r="A30" s="14"/>
      <c r="B30" s="22"/>
      <c r="C30" s="22"/>
      <c r="D30" s="22"/>
      <c r="E30" s="30"/>
      <c r="F30" s="30"/>
      <c r="G30" s="30"/>
      <c r="H30" s="30"/>
      <c r="I30" s="41"/>
      <c r="J30" s="41"/>
      <c r="K30" s="41"/>
      <c r="L30" s="30"/>
      <c r="M30" s="30"/>
      <c r="N30" s="30"/>
      <c r="O30" s="30"/>
      <c r="P30" s="30"/>
      <c r="Q30" s="30"/>
      <c r="R30" s="30"/>
      <c r="S30" s="30"/>
      <c r="T30" s="30"/>
      <c r="U30" s="41"/>
      <c r="V30" s="41"/>
      <c r="W30" s="41"/>
      <c r="X30" s="30"/>
      <c r="Y30" s="41"/>
    </row>
    <row r="31" spans="1:26" ht="15" customHeight="1">
      <c r="A31" s="14" t="s">
        <v>5</v>
      </c>
      <c r="B31" s="22"/>
      <c r="C31" s="22"/>
      <c r="D31" s="22"/>
      <c r="E31" s="30"/>
      <c r="F31" s="30"/>
      <c r="G31" s="30"/>
      <c r="H31" s="30"/>
      <c r="I31" s="117"/>
      <c r="J31" s="41"/>
      <c r="K31" s="41"/>
      <c r="L31" s="30"/>
      <c r="M31" s="30"/>
      <c r="N31" s="30"/>
      <c r="O31" s="30"/>
      <c r="P31" s="30"/>
      <c r="Q31" s="30"/>
      <c r="R31" s="30"/>
      <c r="S31" s="30"/>
      <c r="T31" s="30"/>
      <c r="U31" s="117"/>
      <c r="V31" s="41"/>
      <c r="W31" s="41"/>
      <c r="X31" s="30"/>
      <c r="Y31" s="117"/>
      <c r="Z31" s="243" t="s">
        <v>294</v>
      </c>
    </row>
    <row r="32" spans="1:26" ht="15" customHeight="1">
      <c r="A32" s="14"/>
      <c r="B32" s="22"/>
      <c r="C32" s="22"/>
      <c r="D32" s="22"/>
      <c r="E32" s="30"/>
      <c r="F32" s="30"/>
      <c r="G32" s="254"/>
      <c r="H32" s="254"/>
      <c r="I32" s="254"/>
      <c r="J32" s="30"/>
      <c r="K32" s="254"/>
      <c r="L32" s="254"/>
      <c r="M32" s="254"/>
      <c r="N32" s="30"/>
      <c r="O32" s="254"/>
      <c r="P32" s="254"/>
      <c r="Q32" s="30"/>
      <c r="R32" s="30"/>
      <c r="S32" s="254"/>
      <c r="T32" s="254"/>
      <c r="U32" s="254"/>
      <c r="V32" s="30"/>
      <c r="W32" s="254"/>
      <c r="X32" s="254"/>
      <c r="Y32" s="254"/>
      <c r="Z32" s="243"/>
    </row>
    <row r="33" spans="1:30" ht="15" customHeight="1">
      <c r="A33" s="14"/>
      <c r="B33" s="22"/>
      <c r="C33" s="22"/>
      <c r="D33" s="22"/>
      <c r="E33" s="22"/>
      <c r="F33" s="22"/>
      <c r="G33" s="246"/>
      <c r="H33" s="246"/>
      <c r="I33" s="246"/>
      <c r="J33" s="22"/>
      <c r="K33" s="246"/>
      <c r="L33" s="246"/>
      <c r="M33" s="246"/>
      <c r="N33" s="22"/>
      <c r="O33" s="246"/>
      <c r="P33" s="246"/>
      <c r="Q33" s="22"/>
      <c r="R33" s="22"/>
      <c r="S33" s="252"/>
      <c r="T33" s="252"/>
      <c r="U33" s="252"/>
      <c r="W33" s="252"/>
      <c r="X33" s="252"/>
      <c r="Y33" s="252"/>
      <c r="Z33" s="243"/>
      <c r="AA33" s="22"/>
      <c r="AB33" s="22"/>
      <c r="AC33" s="22"/>
      <c r="AD33" s="22"/>
    </row>
    <row r="34" spans="1:31" s="73" customFormat="1" ht="15" customHeight="1">
      <c r="A34" s="136"/>
      <c r="B34" s="71"/>
      <c r="C34" s="71"/>
      <c r="D34" s="71"/>
      <c r="E34" s="72"/>
      <c r="F34" s="72"/>
      <c r="G34" s="314"/>
      <c r="H34" s="314"/>
      <c r="I34" s="314"/>
      <c r="J34" s="72"/>
      <c r="K34" s="314"/>
      <c r="L34" s="314"/>
      <c r="M34" s="314"/>
      <c r="N34" s="72"/>
      <c r="O34" s="313"/>
      <c r="P34" s="313"/>
      <c r="Q34" s="71"/>
      <c r="R34" s="71"/>
      <c r="S34" s="313"/>
      <c r="T34" s="313"/>
      <c r="U34" s="313"/>
      <c r="V34" s="71"/>
      <c r="W34" s="313"/>
      <c r="X34" s="313"/>
      <c r="Y34" s="313"/>
      <c r="Z34" s="71"/>
      <c r="AA34" s="71"/>
      <c r="AB34" s="71"/>
      <c r="AC34" s="71"/>
      <c r="AD34" s="71"/>
      <c r="AE34" s="71"/>
    </row>
    <row r="35" spans="1:25" s="73" customFormat="1" ht="15" customHeight="1">
      <c r="A35" s="137"/>
      <c r="E35" s="72"/>
      <c r="F35" s="72"/>
      <c r="G35" s="314"/>
      <c r="H35" s="314"/>
      <c r="I35" s="314"/>
      <c r="J35" s="72"/>
      <c r="K35" s="314"/>
      <c r="L35" s="314"/>
      <c r="M35" s="314"/>
      <c r="N35" s="72"/>
      <c r="O35" s="313"/>
      <c r="P35" s="313"/>
      <c r="Q35" s="71"/>
      <c r="R35" s="71"/>
      <c r="S35" s="313"/>
      <c r="T35" s="313"/>
      <c r="U35" s="313"/>
      <c r="V35" s="71"/>
      <c r="W35" s="313"/>
      <c r="X35" s="313"/>
      <c r="Y35" s="313"/>
    </row>
    <row r="36" spans="1:25" s="73" customFormat="1" ht="15" customHeight="1">
      <c r="A36" s="137"/>
      <c r="E36" s="72"/>
      <c r="F36" s="72"/>
      <c r="G36" s="314"/>
      <c r="H36" s="314"/>
      <c r="I36" s="314"/>
      <c r="J36" s="72"/>
      <c r="K36" s="314"/>
      <c r="L36" s="314"/>
      <c r="M36" s="314"/>
      <c r="N36" s="72"/>
      <c r="O36" s="313"/>
      <c r="P36" s="313"/>
      <c r="Q36" s="71"/>
      <c r="R36" s="71"/>
      <c r="S36" s="313"/>
      <c r="T36" s="313"/>
      <c r="U36" s="313"/>
      <c r="V36" s="71"/>
      <c r="W36" s="313"/>
      <c r="X36" s="313"/>
      <c r="Y36" s="313"/>
    </row>
    <row r="37" spans="1:25" s="73" customFormat="1" ht="15" customHeight="1">
      <c r="A37" s="137"/>
      <c r="E37" s="72"/>
      <c r="F37" s="72"/>
      <c r="G37" s="314"/>
      <c r="H37" s="314"/>
      <c r="I37" s="314"/>
      <c r="J37" s="72"/>
      <c r="K37" s="314"/>
      <c r="L37" s="314"/>
      <c r="M37" s="314"/>
      <c r="N37" s="72"/>
      <c r="O37" s="313"/>
      <c r="P37" s="313"/>
      <c r="Q37" s="71"/>
      <c r="R37" s="71"/>
      <c r="S37" s="313"/>
      <c r="T37" s="313"/>
      <c r="U37" s="313"/>
      <c r="V37" s="71"/>
      <c r="W37" s="313"/>
      <c r="X37" s="313"/>
      <c r="Y37" s="313"/>
    </row>
    <row r="38" spans="1:25" s="73" customFormat="1" ht="15" customHeight="1">
      <c r="A38" s="137"/>
      <c r="E38" s="72"/>
      <c r="F38" s="72"/>
      <c r="G38" s="314"/>
      <c r="H38" s="314"/>
      <c r="I38" s="314"/>
      <c r="J38" s="72"/>
      <c r="K38" s="314"/>
      <c r="L38" s="314"/>
      <c r="M38" s="314"/>
      <c r="N38" s="72"/>
      <c r="O38" s="313"/>
      <c r="P38" s="313"/>
      <c r="Q38" s="71"/>
      <c r="R38" s="71"/>
      <c r="S38" s="313"/>
      <c r="T38" s="313"/>
      <c r="U38" s="313"/>
      <c r="V38" s="71"/>
      <c r="W38" s="313"/>
      <c r="X38" s="313"/>
      <c r="Y38" s="313"/>
    </row>
    <row r="39" spans="1:25" s="73" customFormat="1" ht="15" customHeight="1">
      <c r="A39" s="137"/>
      <c r="E39" s="72"/>
      <c r="F39" s="72"/>
      <c r="G39" s="314"/>
      <c r="H39" s="314"/>
      <c r="I39" s="314"/>
      <c r="J39" s="72"/>
      <c r="K39" s="314"/>
      <c r="L39" s="314"/>
      <c r="M39" s="314"/>
      <c r="N39" s="72"/>
      <c r="O39" s="313"/>
      <c r="P39" s="313"/>
      <c r="Q39" s="71"/>
      <c r="R39" s="71"/>
      <c r="S39" s="313"/>
      <c r="T39" s="313"/>
      <c r="U39" s="313"/>
      <c r="V39" s="71"/>
      <c r="W39" s="313"/>
      <c r="X39" s="313"/>
      <c r="Y39" s="313"/>
    </row>
    <row r="40" spans="1:25" s="73" customFormat="1" ht="15" customHeight="1">
      <c r="A40" s="137"/>
      <c r="E40" s="72"/>
      <c r="F40" s="72"/>
      <c r="G40" s="314"/>
      <c r="H40" s="314"/>
      <c r="I40" s="314"/>
      <c r="J40" s="72"/>
      <c r="K40" s="314"/>
      <c r="L40" s="314"/>
      <c r="M40" s="314"/>
      <c r="N40" s="72"/>
      <c r="O40" s="313"/>
      <c r="P40" s="313"/>
      <c r="Q40" s="71"/>
      <c r="R40" s="71"/>
      <c r="S40" s="313"/>
      <c r="T40" s="313"/>
      <c r="U40" s="313"/>
      <c r="V40" s="71"/>
      <c r="W40" s="313"/>
      <c r="X40" s="313"/>
      <c r="Y40" s="313"/>
    </row>
    <row r="41" spans="1:25" s="73" customFormat="1" ht="15" customHeight="1">
      <c r="A41" s="137"/>
      <c r="E41" s="72"/>
      <c r="F41" s="72"/>
      <c r="G41" s="314"/>
      <c r="H41" s="314"/>
      <c r="I41" s="314"/>
      <c r="J41" s="72"/>
      <c r="K41" s="314"/>
      <c r="L41" s="314"/>
      <c r="M41" s="314"/>
      <c r="N41" s="72"/>
      <c r="O41" s="313"/>
      <c r="P41" s="313"/>
      <c r="Q41" s="71"/>
      <c r="R41" s="71"/>
      <c r="S41" s="313"/>
      <c r="T41" s="313"/>
      <c r="U41" s="313"/>
      <c r="V41" s="71"/>
      <c r="W41" s="313"/>
      <c r="X41" s="313"/>
      <c r="Y41" s="313"/>
    </row>
    <row r="42" spans="1:25" s="73" customFormat="1" ht="15" customHeight="1">
      <c r="A42" s="137"/>
      <c r="E42" s="72"/>
      <c r="F42" s="72"/>
      <c r="G42" s="314"/>
      <c r="H42" s="314"/>
      <c r="I42" s="314"/>
      <c r="J42" s="72"/>
      <c r="K42" s="314"/>
      <c r="L42" s="314"/>
      <c r="M42" s="314"/>
      <c r="N42" s="72"/>
      <c r="O42" s="313"/>
      <c r="P42" s="313"/>
      <c r="Q42" s="71"/>
      <c r="R42" s="71"/>
      <c r="S42" s="313"/>
      <c r="T42" s="313"/>
      <c r="U42" s="313"/>
      <c r="V42" s="71"/>
      <c r="W42" s="313"/>
      <c r="X42" s="313"/>
      <c r="Y42" s="313"/>
    </row>
    <row r="43" spans="1:25" s="73" customFormat="1" ht="15" customHeight="1">
      <c r="A43" s="137"/>
      <c r="E43" s="72"/>
      <c r="F43" s="72"/>
      <c r="G43" s="314"/>
      <c r="H43" s="314"/>
      <c r="I43" s="314"/>
      <c r="J43" s="72"/>
      <c r="K43" s="314"/>
      <c r="L43" s="314"/>
      <c r="M43" s="314"/>
      <c r="N43" s="72"/>
      <c r="O43" s="313"/>
      <c r="P43" s="313"/>
      <c r="Q43" s="71"/>
      <c r="R43" s="71"/>
      <c r="S43" s="313"/>
      <c r="T43" s="313"/>
      <c r="U43" s="313"/>
      <c r="V43" s="71"/>
      <c r="W43" s="313"/>
      <c r="X43" s="313"/>
      <c r="Y43" s="313"/>
    </row>
    <row r="44" spans="1:25" s="73" customFormat="1" ht="15" customHeight="1">
      <c r="A44" s="137"/>
      <c r="E44" s="72"/>
      <c r="F44" s="72"/>
      <c r="G44" s="314"/>
      <c r="H44" s="314"/>
      <c r="I44" s="314"/>
      <c r="J44" s="72"/>
      <c r="K44" s="314"/>
      <c r="L44" s="314"/>
      <c r="M44" s="314"/>
      <c r="N44" s="72"/>
      <c r="O44" s="313"/>
      <c r="P44" s="313"/>
      <c r="Q44" s="71"/>
      <c r="R44" s="71"/>
      <c r="S44" s="313"/>
      <c r="T44" s="313"/>
      <c r="U44" s="313"/>
      <c r="V44" s="71"/>
      <c r="W44" s="313"/>
      <c r="X44" s="313"/>
      <c r="Y44" s="313"/>
    </row>
    <row r="45" spans="1:25" s="73" customFormat="1" ht="15" customHeight="1">
      <c r="A45" s="137"/>
      <c r="E45" s="72"/>
      <c r="F45" s="72"/>
      <c r="G45" s="314"/>
      <c r="H45" s="314"/>
      <c r="I45" s="314"/>
      <c r="J45" s="72"/>
      <c r="K45" s="314"/>
      <c r="L45" s="314"/>
      <c r="M45" s="314"/>
      <c r="N45" s="72"/>
      <c r="O45" s="313"/>
      <c r="P45" s="313"/>
      <c r="Q45" s="71"/>
      <c r="R45" s="71"/>
      <c r="S45" s="313"/>
      <c r="T45" s="313"/>
      <c r="U45" s="313"/>
      <c r="V45" s="71"/>
      <c r="W45" s="313"/>
      <c r="X45" s="313"/>
      <c r="Y45" s="313"/>
    </row>
    <row r="46" spans="1:25" s="73" customFormat="1" ht="15" customHeight="1">
      <c r="A46" s="137"/>
      <c r="E46" s="72"/>
      <c r="F46" s="72"/>
      <c r="G46" s="314"/>
      <c r="H46" s="314"/>
      <c r="I46" s="314"/>
      <c r="J46" s="72"/>
      <c r="K46" s="314"/>
      <c r="L46" s="314"/>
      <c r="M46" s="314"/>
      <c r="N46" s="72"/>
      <c r="O46" s="313"/>
      <c r="P46" s="313"/>
      <c r="Q46" s="71"/>
      <c r="R46" s="71"/>
      <c r="S46" s="313"/>
      <c r="T46" s="313"/>
      <c r="U46" s="313"/>
      <c r="V46" s="71"/>
      <c r="W46" s="313"/>
      <c r="X46" s="313"/>
      <c r="Y46" s="313"/>
    </row>
    <row r="47" spans="1:25" s="73" customFormat="1" ht="15" customHeight="1">
      <c r="A47" s="137"/>
      <c r="E47" s="72"/>
      <c r="F47" s="72"/>
      <c r="G47" s="314"/>
      <c r="H47" s="314"/>
      <c r="I47" s="314"/>
      <c r="J47" s="72"/>
      <c r="K47" s="314"/>
      <c r="L47" s="314"/>
      <c r="M47" s="314"/>
      <c r="N47" s="72"/>
      <c r="O47" s="313"/>
      <c r="P47" s="313"/>
      <c r="Q47" s="71"/>
      <c r="R47" s="71"/>
      <c r="S47" s="313"/>
      <c r="T47" s="313"/>
      <c r="U47" s="313"/>
      <c r="V47" s="71"/>
      <c r="W47" s="313"/>
      <c r="X47" s="313"/>
      <c r="Y47" s="313"/>
    </row>
    <row r="48" spans="1:25" s="73" customFormat="1" ht="15" customHeight="1">
      <c r="A48" s="137"/>
      <c r="E48" s="72"/>
      <c r="F48" s="72"/>
      <c r="G48" s="314"/>
      <c r="H48" s="314"/>
      <c r="I48" s="314"/>
      <c r="J48" s="72"/>
      <c r="K48" s="314"/>
      <c r="L48" s="314"/>
      <c r="M48" s="314"/>
      <c r="N48" s="72"/>
      <c r="O48" s="313"/>
      <c r="P48" s="313"/>
      <c r="Q48" s="71"/>
      <c r="R48" s="71"/>
      <c r="S48" s="313"/>
      <c r="T48" s="313"/>
      <c r="U48" s="313"/>
      <c r="V48" s="71"/>
      <c r="W48" s="313"/>
      <c r="X48" s="313"/>
      <c r="Y48" s="313"/>
    </row>
    <row r="49" spans="1:25" s="73" customFormat="1" ht="15" customHeight="1">
      <c r="A49" s="137"/>
      <c r="E49" s="72"/>
      <c r="F49" s="72"/>
      <c r="G49" s="314"/>
      <c r="H49" s="314"/>
      <c r="I49" s="314"/>
      <c r="J49" s="72"/>
      <c r="K49" s="314"/>
      <c r="L49" s="314"/>
      <c r="M49" s="314"/>
      <c r="N49" s="72"/>
      <c r="O49" s="313"/>
      <c r="P49" s="313"/>
      <c r="Q49" s="71"/>
      <c r="R49" s="71"/>
      <c r="S49" s="313"/>
      <c r="T49" s="313"/>
      <c r="U49" s="313"/>
      <c r="V49" s="71"/>
      <c r="W49" s="313"/>
      <c r="X49" s="313"/>
      <c r="Y49" s="313"/>
    </row>
    <row r="50" spans="1:25" s="73" customFormat="1" ht="15" customHeight="1">
      <c r="A50" s="137"/>
      <c r="E50" s="72"/>
      <c r="F50" s="72"/>
      <c r="G50" s="314"/>
      <c r="H50" s="314"/>
      <c r="I50" s="314"/>
      <c r="J50" s="72"/>
      <c r="K50" s="314"/>
      <c r="L50" s="314"/>
      <c r="M50" s="314"/>
      <c r="N50" s="72"/>
      <c r="O50" s="313"/>
      <c r="P50" s="313"/>
      <c r="Q50" s="71"/>
      <c r="R50" s="71"/>
      <c r="S50" s="313"/>
      <c r="T50" s="313"/>
      <c r="U50" s="313"/>
      <c r="V50" s="71"/>
      <c r="W50" s="313"/>
      <c r="X50" s="313"/>
      <c r="Y50" s="313"/>
    </row>
    <row r="51" spans="1:25" s="73" customFormat="1" ht="15" customHeight="1">
      <c r="A51" s="137"/>
      <c r="E51" s="72"/>
      <c r="F51" s="72"/>
      <c r="G51" s="314"/>
      <c r="H51" s="314"/>
      <c r="I51" s="314"/>
      <c r="J51" s="72"/>
      <c r="K51" s="314"/>
      <c r="L51" s="314"/>
      <c r="M51" s="314"/>
      <c r="N51" s="72"/>
      <c r="O51" s="313"/>
      <c r="P51" s="313"/>
      <c r="Q51" s="71"/>
      <c r="R51" s="71"/>
      <c r="S51" s="313"/>
      <c r="T51" s="313"/>
      <c r="U51" s="313"/>
      <c r="V51" s="71"/>
      <c r="W51" s="313"/>
      <c r="X51" s="313"/>
      <c r="Y51" s="313"/>
    </row>
    <row r="52" spans="1:25" s="73" customFormat="1" ht="15" customHeight="1">
      <c r="A52" s="137"/>
      <c r="E52" s="72"/>
      <c r="F52" s="72"/>
      <c r="G52" s="314"/>
      <c r="H52" s="314"/>
      <c r="I52" s="314"/>
      <c r="J52" s="72"/>
      <c r="K52" s="314"/>
      <c r="L52" s="314"/>
      <c r="M52" s="314"/>
      <c r="N52" s="72"/>
      <c r="O52" s="313"/>
      <c r="P52" s="313"/>
      <c r="Q52" s="71"/>
      <c r="R52" s="71"/>
      <c r="S52" s="313"/>
      <c r="T52" s="313"/>
      <c r="U52" s="313"/>
      <c r="V52" s="71"/>
      <c r="W52" s="313"/>
      <c r="X52" s="313"/>
      <c r="Y52" s="313"/>
    </row>
    <row r="53" spans="1:25" s="73" customFormat="1" ht="15" customHeight="1">
      <c r="A53" s="137"/>
      <c r="E53" s="72"/>
      <c r="F53" s="72"/>
      <c r="G53" s="314"/>
      <c r="H53" s="314"/>
      <c r="I53" s="314"/>
      <c r="J53" s="72"/>
      <c r="K53" s="314"/>
      <c r="L53" s="314"/>
      <c r="M53" s="314"/>
      <c r="N53" s="72"/>
      <c r="O53" s="313"/>
      <c r="P53" s="313"/>
      <c r="Q53" s="71"/>
      <c r="R53" s="71"/>
      <c r="S53" s="313"/>
      <c r="T53" s="313"/>
      <c r="U53" s="313"/>
      <c r="V53" s="71"/>
      <c r="W53" s="313"/>
      <c r="X53" s="313"/>
      <c r="Y53" s="313"/>
    </row>
    <row r="54" spans="1:25" s="73" customFormat="1" ht="15" customHeight="1">
      <c r="A54" s="137"/>
      <c r="E54" s="72"/>
      <c r="F54" s="72"/>
      <c r="G54" s="314"/>
      <c r="H54" s="314"/>
      <c r="I54" s="314"/>
      <c r="J54" s="72"/>
      <c r="K54" s="314"/>
      <c r="L54" s="314"/>
      <c r="M54" s="314"/>
      <c r="N54" s="72"/>
      <c r="O54" s="313"/>
      <c r="P54" s="313"/>
      <c r="Q54" s="71"/>
      <c r="R54" s="71"/>
      <c r="S54" s="313"/>
      <c r="T54" s="313"/>
      <c r="U54" s="313"/>
      <c r="V54" s="71"/>
      <c r="W54" s="313"/>
      <c r="X54" s="313"/>
      <c r="Y54" s="313"/>
    </row>
    <row r="55" spans="1:25" s="73" customFormat="1" ht="15" customHeight="1">
      <c r="A55" s="137"/>
      <c r="E55" s="72"/>
      <c r="F55" s="72"/>
      <c r="G55" s="314"/>
      <c r="H55" s="314"/>
      <c r="I55" s="314"/>
      <c r="J55" s="72"/>
      <c r="K55" s="314"/>
      <c r="L55" s="314"/>
      <c r="M55" s="314"/>
      <c r="N55" s="72"/>
      <c r="O55" s="313"/>
      <c r="P55" s="313"/>
      <c r="Q55" s="71"/>
      <c r="R55" s="71"/>
      <c r="S55" s="313"/>
      <c r="T55" s="313"/>
      <c r="U55" s="313"/>
      <c r="V55" s="71"/>
      <c r="W55" s="313"/>
      <c r="X55" s="313"/>
      <c r="Y55" s="313"/>
    </row>
    <row r="56" spans="1:25" s="73" customFormat="1" ht="15" customHeight="1">
      <c r="A56" s="137"/>
      <c r="E56" s="72"/>
      <c r="F56" s="72"/>
      <c r="G56" s="314"/>
      <c r="H56" s="314"/>
      <c r="I56" s="314"/>
      <c r="J56" s="72"/>
      <c r="K56" s="314"/>
      <c r="L56" s="314"/>
      <c r="M56" s="314"/>
      <c r="N56" s="72"/>
      <c r="O56" s="313"/>
      <c r="P56" s="313"/>
      <c r="Q56" s="71"/>
      <c r="R56" s="71"/>
      <c r="S56" s="313"/>
      <c r="T56" s="313"/>
      <c r="U56" s="313"/>
      <c r="V56" s="71"/>
      <c r="W56" s="313"/>
      <c r="X56" s="313"/>
      <c r="Y56" s="313"/>
    </row>
    <row r="57" spans="1:25" s="73" customFormat="1" ht="15" customHeight="1">
      <c r="A57" s="137"/>
      <c r="E57" s="72"/>
      <c r="F57" s="72"/>
      <c r="G57" s="314"/>
      <c r="H57" s="314"/>
      <c r="I57" s="314"/>
      <c r="J57" s="72"/>
      <c r="K57" s="314"/>
      <c r="L57" s="314"/>
      <c r="M57" s="314"/>
      <c r="N57" s="72"/>
      <c r="O57" s="313"/>
      <c r="P57" s="313"/>
      <c r="Q57" s="71"/>
      <c r="R57" s="71"/>
      <c r="S57" s="313"/>
      <c r="T57" s="313"/>
      <c r="U57" s="313"/>
      <c r="V57" s="71"/>
      <c r="W57" s="313"/>
      <c r="X57" s="313"/>
      <c r="Y57" s="313"/>
    </row>
    <row r="58" spans="1:25" s="73" customFormat="1" ht="15" customHeight="1">
      <c r="A58" s="137"/>
      <c r="E58" s="72"/>
      <c r="F58" s="72"/>
      <c r="G58" s="314"/>
      <c r="H58" s="314"/>
      <c r="I58" s="314"/>
      <c r="J58" s="72"/>
      <c r="K58" s="314"/>
      <c r="L58" s="314"/>
      <c r="M58" s="314"/>
      <c r="N58" s="72"/>
      <c r="O58" s="313"/>
      <c r="P58" s="313"/>
      <c r="Q58" s="71"/>
      <c r="R58" s="71"/>
      <c r="S58" s="313"/>
      <c r="T58" s="313"/>
      <c r="U58" s="313"/>
      <c r="V58" s="71"/>
      <c r="W58" s="313"/>
      <c r="X58" s="313"/>
      <c r="Y58" s="313"/>
    </row>
    <row r="59" spans="1:25" s="73" customFormat="1" ht="15" customHeight="1">
      <c r="A59" s="137"/>
      <c r="E59" s="72"/>
      <c r="F59" s="72"/>
      <c r="G59" s="314"/>
      <c r="H59" s="314"/>
      <c r="I59" s="314"/>
      <c r="J59" s="72"/>
      <c r="K59" s="314"/>
      <c r="L59" s="314"/>
      <c r="M59" s="314"/>
      <c r="N59" s="72"/>
      <c r="O59" s="313"/>
      <c r="P59" s="313"/>
      <c r="Q59" s="71"/>
      <c r="R59" s="71"/>
      <c r="S59" s="313"/>
      <c r="T59" s="313"/>
      <c r="U59" s="313"/>
      <c r="V59" s="71"/>
      <c r="W59" s="313"/>
      <c r="X59" s="313"/>
      <c r="Y59" s="313"/>
    </row>
    <row r="60" spans="1:25" s="73" customFormat="1" ht="15" customHeight="1">
      <c r="A60" s="137"/>
      <c r="E60" s="72"/>
      <c r="F60" s="72"/>
      <c r="G60" s="314"/>
      <c r="H60" s="314"/>
      <c r="I60" s="314"/>
      <c r="J60" s="72"/>
      <c r="K60" s="314"/>
      <c r="L60" s="314"/>
      <c r="M60" s="314"/>
      <c r="N60" s="72"/>
      <c r="O60" s="313"/>
      <c r="P60" s="313"/>
      <c r="Q60" s="71"/>
      <c r="R60" s="71"/>
      <c r="S60" s="313"/>
      <c r="T60" s="313"/>
      <c r="U60" s="313"/>
      <c r="V60" s="71"/>
      <c r="W60" s="313"/>
      <c r="X60" s="313"/>
      <c r="Y60" s="313"/>
    </row>
    <row r="61" spans="1:25" s="73" customFormat="1" ht="15" customHeight="1">
      <c r="A61" s="137"/>
      <c r="E61" s="72"/>
      <c r="F61" s="72"/>
      <c r="G61" s="314"/>
      <c r="H61" s="314"/>
      <c r="I61" s="314"/>
      <c r="J61" s="72"/>
      <c r="K61" s="314"/>
      <c r="L61" s="314"/>
      <c r="M61" s="314"/>
      <c r="N61" s="72"/>
      <c r="O61" s="313"/>
      <c r="P61" s="313"/>
      <c r="Q61" s="71"/>
      <c r="R61" s="71"/>
      <c r="S61" s="313"/>
      <c r="T61" s="313"/>
      <c r="U61" s="313"/>
      <c r="V61" s="71"/>
      <c r="W61" s="313"/>
      <c r="X61" s="313"/>
      <c r="Y61" s="313"/>
    </row>
    <row r="62" spans="1:25" s="73" customFormat="1" ht="15" customHeight="1">
      <c r="A62" s="137"/>
      <c r="E62" s="72"/>
      <c r="F62" s="72"/>
      <c r="G62" s="314"/>
      <c r="H62" s="314"/>
      <c r="I62" s="314"/>
      <c r="J62" s="72"/>
      <c r="K62" s="314"/>
      <c r="L62" s="314"/>
      <c r="M62" s="314"/>
      <c r="N62" s="72"/>
      <c r="O62" s="313"/>
      <c r="P62" s="313"/>
      <c r="Q62" s="71"/>
      <c r="R62" s="71"/>
      <c r="S62" s="313"/>
      <c r="T62" s="313"/>
      <c r="U62" s="313"/>
      <c r="V62" s="71"/>
      <c r="W62" s="313"/>
      <c r="X62" s="313"/>
      <c r="Y62" s="313"/>
    </row>
    <row r="63" spans="1:25" s="73" customFormat="1" ht="15" customHeight="1">
      <c r="A63" s="137"/>
      <c r="E63" s="72"/>
      <c r="F63" s="72"/>
      <c r="G63" s="314"/>
      <c r="H63" s="314"/>
      <c r="I63" s="314"/>
      <c r="J63" s="72"/>
      <c r="K63" s="314"/>
      <c r="L63" s="314"/>
      <c r="M63" s="314"/>
      <c r="N63" s="72"/>
      <c r="O63" s="313"/>
      <c r="P63" s="313"/>
      <c r="Q63" s="71"/>
      <c r="R63" s="71"/>
      <c r="S63" s="313"/>
      <c r="T63" s="313"/>
      <c r="U63" s="313"/>
      <c r="V63" s="71"/>
      <c r="W63" s="313"/>
      <c r="X63" s="313"/>
      <c r="Y63" s="313"/>
    </row>
    <row r="64" spans="19:27" ht="15" customHeight="1">
      <c r="S64" s="271"/>
      <c r="T64" s="271"/>
      <c r="U64" s="271"/>
      <c r="V64" s="14"/>
      <c r="W64" s="271"/>
      <c r="X64" s="271"/>
      <c r="Y64" s="271"/>
      <c r="Z64" s="252"/>
      <c r="AA64" s="252"/>
    </row>
  </sheetData>
  <sheetProtection/>
  <mergeCells count="180">
    <mergeCell ref="G3:H4"/>
    <mergeCell ref="J3:J4"/>
    <mergeCell ref="K3:L4"/>
    <mergeCell ref="M3:M4"/>
    <mergeCell ref="N3:N4"/>
    <mergeCell ref="O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Z31:Z33"/>
    <mergeCell ref="G32:I32"/>
    <mergeCell ref="K32:M32"/>
    <mergeCell ref="O32:P32"/>
    <mergeCell ref="S32:U32"/>
    <mergeCell ref="W32:Y32"/>
    <mergeCell ref="G33:I33"/>
    <mergeCell ref="K33:M33"/>
    <mergeCell ref="O33:P33"/>
    <mergeCell ref="S33:U33"/>
    <mergeCell ref="W33:Y33"/>
    <mergeCell ref="G34:I34"/>
    <mergeCell ref="K34:M34"/>
    <mergeCell ref="O34:P34"/>
    <mergeCell ref="S34:U34"/>
    <mergeCell ref="W34:Y34"/>
    <mergeCell ref="G35:I35"/>
    <mergeCell ref="K35:M35"/>
    <mergeCell ref="O35:P35"/>
    <mergeCell ref="S35:U35"/>
    <mergeCell ref="W35:Y35"/>
    <mergeCell ref="G36:I36"/>
    <mergeCell ref="K36:M36"/>
    <mergeCell ref="O36:P36"/>
    <mergeCell ref="S36:U36"/>
    <mergeCell ref="W36:Y36"/>
    <mergeCell ref="G37:I37"/>
    <mergeCell ref="K37:M37"/>
    <mergeCell ref="O37:P37"/>
    <mergeCell ref="S37:U37"/>
    <mergeCell ref="W37:Y37"/>
    <mergeCell ref="G38:I38"/>
    <mergeCell ref="K38:M38"/>
    <mergeCell ref="O38:P38"/>
    <mergeCell ref="S38:U38"/>
    <mergeCell ref="W38:Y38"/>
    <mergeCell ref="G39:I39"/>
    <mergeCell ref="K39:M39"/>
    <mergeCell ref="O39:P39"/>
    <mergeCell ref="S39:U39"/>
    <mergeCell ref="W39:Y39"/>
    <mergeCell ref="G40:I40"/>
    <mergeCell ref="K40:M40"/>
    <mergeCell ref="O40:P40"/>
    <mergeCell ref="S40:U40"/>
    <mergeCell ref="W40:Y40"/>
    <mergeCell ref="G41:I41"/>
    <mergeCell ref="K41:M41"/>
    <mergeCell ref="O41:P41"/>
    <mergeCell ref="S41:U41"/>
    <mergeCell ref="W41:Y41"/>
    <mergeCell ref="G42:I42"/>
    <mergeCell ref="K42:M42"/>
    <mergeCell ref="O42:P42"/>
    <mergeCell ref="S42:U42"/>
    <mergeCell ref="W42:Y42"/>
    <mergeCell ref="G43:I43"/>
    <mergeCell ref="K43:M43"/>
    <mergeCell ref="O43:P43"/>
    <mergeCell ref="S43:U43"/>
    <mergeCell ref="W43:Y43"/>
    <mergeCell ref="G44:I44"/>
    <mergeCell ref="K44:M44"/>
    <mergeCell ref="O44:P44"/>
    <mergeCell ref="S44:U44"/>
    <mergeCell ref="W44:Y44"/>
    <mergeCell ref="G45:I45"/>
    <mergeCell ref="K45:M45"/>
    <mergeCell ref="O45:P45"/>
    <mergeCell ref="S45:U45"/>
    <mergeCell ref="W45:Y45"/>
    <mergeCell ref="G46:I46"/>
    <mergeCell ref="K46:M46"/>
    <mergeCell ref="O46:P46"/>
    <mergeCell ref="S46:U46"/>
    <mergeCell ref="W46:Y46"/>
    <mergeCell ref="G47:I47"/>
    <mergeCell ref="K47:M47"/>
    <mergeCell ref="O47:P47"/>
    <mergeCell ref="S47:U47"/>
    <mergeCell ref="W47:Y47"/>
    <mergeCell ref="G48:I48"/>
    <mergeCell ref="K48:M48"/>
    <mergeCell ref="O48:P48"/>
    <mergeCell ref="S48:U48"/>
    <mergeCell ref="W48:Y48"/>
    <mergeCell ref="G49:I49"/>
    <mergeCell ref="K49:M49"/>
    <mergeCell ref="O49:P49"/>
    <mergeCell ref="S49:U49"/>
    <mergeCell ref="W49:Y49"/>
    <mergeCell ref="G50:I50"/>
    <mergeCell ref="K50:M50"/>
    <mergeCell ref="O50:P50"/>
    <mergeCell ref="S50:U50"/>
    <mergeCell ref="W50:Y50"/>
    <mergeCell ref="G51:I51"/>
    <mergeCell ref="K51:M51"/>
    <mergeCell ref="O51:P51"/>
    <mergeCell ref="S51:U51"/>
    <mergeCell ref="W51:Y51"/>
    <mergeCell ref="G52:I52"/>
    <mergeCell ref="K52:M52"/>
    <mergeCell ref="O52:P52"/>
    <mergeCell ref="S52:U52"/>
    <mergeCell ref="W52:Y52"/>
    <mergeCell ref="G53:I53"/>
    <mergeCell ref="K53:M53"/>
    <mergeCell ref="O53:P53"/>
    <mergeCell ref="S53:U53"/>
    <mergeCell ref="W53:Y53"/>
    <mergeCell ref="G54:I54"/>
    <mergeCell ref="K54:M54"/>
    <mergeCell ref="O54:P54"/>
    <mergeCell ref="S54:U54"/>
    <mergeCell ref="W54:Y54"/>
    <mergeCell ref="G55:I55"/>
    <mergeCell ref="K55:M55"/>
    <mergeCell ref="O55:P55"/>
    <mergeCell ref="S55:U55"/>
    <mergeCell ref="W55:Y55"/>
    <mergeCell ref="G56:I56"/>
    <mergeCell ref="K56:M56"/>
    <mergeCell ref="O56:P56"/>
    <mergeCell ref="S56:U56"/>
    <mergeCell ref="W56:Y56"/>
    <mergeCell ref="G57:I57"/>
    <mergeCell ref="K57:M57"/>
    <mergeCell ref="O57:P57"/>
    <mergeCell ref="S57:U57"/>
    <mergeCell ref="W57:Y57"/>
    <mergeCell ref="G58:I58"/>
    <mergeCell ref="K58:M58"/>
    <mergeCell ref="O58:P58"/>
    <mergeCell ref="S58:U58"/>
    <mergeCell ref="W58:Y58"/>
    <mergeCell ref="G59:I59"/>
    <mergeCell ref="K59:M59"/>
    <mergeCell ref="O59:P59"/>
    <mergeCell ref="S59:U59"/>
    <mergeCell ref="W59:Y59"/>
    <mergeCell ref="G60:I60"/>
    <mergeCell ref="K60:M60"/>
    <mergeCell ref="O60:P60"/>
    <mergeCell ref="S60:U60"/>
    <mergeCell ref="W60:Y60"/>
    <mergeCell ref="G61:I61"/>
    <mergeCell ref="K61:M61"/>
    <mergeCell ref="O61:P61"/>
    <mergeCell ref="S61:U61"/>
    <mergeCell ref="W61:Y61"/>
    <mergeCell ref="G62:I62"/>
    <mergeCell ref="K62:M62"/>
    <mergeCell ref="O62:P62"/>
    <mergeCell ref="S62:U62"/>
    <mergeCell ref="W62:Y62"/>
    <mergeCell ref="Z64:AA64"/>
    <mergeCell ref="G63:I63"/>
    <mergeCell ref="K63:M63"/>
    <mergeCell ref="O63:P63"/>
    <mergeCell ref="S63:U63"/>
    <mergeCell ref="W63:Y63"/>
    <mergeCell ref="S64:U64"/>
    <mergeCell ref="W64:Y6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zoomScale="70" zoomScaleNormal="70" zoomScalePageLayoutView="0" workbookViewId="0" topLeftCell="A1">
      <selection activeCell="S32" sqref="S32"/>
    </sheetView>
  </sheetViews>
  <sheetFormatPr defaultColWidth="6.7109375" defaultRowHeight="15" customHeight="1"/>
  <cols>
    <col min="1" max="1" width="8.7109375" style="1" customWidth="1"/>
    <col min="2" max="2" width="5.00390625" style="1" customWidth="1"/>
    <col min="3" max="3" width="3.7109375" style="1" customWidth="1"/>
    <col min="4" max="4" width="9.140625" style="1" bestFit="1" customWidth="1"/>
    <col min="5" max="5" width="3.7109375" style="1" customWidth="1"/>
    <col min="6" max="6" width="9.140625" style="1" bestFit="1" customWidth="1"/>
    <col min="7" max="7" width="3.7109375" style="1" customWidth="1"/>
    <col min="8" max="8" width="9.140625" style="1" bestFit="1" customWidth="1"/>
    <col min="9" max="9" width="3.7109375" style="1" customWidth="1"/>
    <col min="10" max="10" width="9.140625" style="1" bestFit="1" customWidth="1"/>
    <col min="11" max="11" width="3.7109375" style="1" customWidth="1"/>
    <col min="12" max="12" width="10.140625" style="1" bestFit="1" customWidth="1"/>
    <col min="13" max="13" width="3.7109375" style="1" customWidth="1"/>
    <col min="14" max="14" width="9.140625" style="1" bestFit="1" customWidth="1"/>
    <col min="15" max="15" width="3.7109375" style="1" customWidth="1"/>
    <col min="16" max="16" width="8.7109375" style="1" customWidth="1"/>
    <col min="17" max="17" width="10.7109375" style="1" bestFit="1" customWidth="1"/>
    <col min="18" max="18" width="6.7109375" style="1" customWidth="1"/>
    <col min="19" max="19" width="9.140625" style="1" bestFit="1" customWidth="1"/>
    <col min="20" max="20" width="8.28125" style="1" bestFit="1" customWidth="1"/>
    <col min="21" max="24" width="6.7109375" style="1" customWidth="1"/>
    <col min="25" max="26" width="10.7109375" style="1" customWidth="1"/>
    <col min="27" max="16384" width="6.7109375" style="1" customWidth="1"/>
  </cols>
  <sheetData>
    <row r="1" spans="21:41" ht="15" customHeight="1"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9.5" customHeight="1">
      <c r="A2" s="23" t="s">
        <v>10</v>
      </c>
      <c r="B2" s="23"/>
      <c r="C2" s="246" t="s">
        <v>252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U2" s="22"/>
      <c r="V2" s="145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5" customHeight="1">
      <c r="A3" s="1" t="s">
        <v>0</v>
      </c>
      <c r="B3" s="18"/>
      <c r="P3" s="8"/>
      <c r="Q3" s="24" t="s">
        <v>0</v>
      </c>
      <c r="R3" s="8"/>
      <c r="S3" s="8"/>
      <c r="T3" s="8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15" customHeight="1">
      <c r="A4" s="16"/>
      <c r="B4" s="17"/>
      <c r="C4" s="16"/>
      <c r="D4" s="16">
        <v>1</v>
      </c>
      <c r="E4" s="16"/>
      <c r="F4" s="16">
        <v>2</v>
      </c>
      <c r="G4" s="16"/>
      <c r="H4" s="16">
        <v>3</v>
      </c>
      <c r="I4" s="16"/>
      <c r="J4" s="16">
        <v>4</v>
      </c>
      <c r="K4" s="16"/>
      <c r="L4" s="16">
        <v>5</v>
      </c>
      <c r="M4" s="16"/>
      <c r="N4" s="16">
        <v>6</v>
      </c>
      <c r="O4" s="16"/>
      <c r="P4" s="89" t="s">
        <v>8</v>
      </c>
      <c r="Q4" s="89" t="s">
        <v>11</v>
      </c>
      <c r="R4" s="89" t="s">
        <v>12</v>
      </c>
      <c r="S4" s="89" t="s">
        <v>13</v>
      </c>
      <c r="T4" s="90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5" customHeight="1" thickBot="1">
      <c r="A5" s="21"/>
      <c r="P5" s="86"/>
      <c r="Q5" s="86" t="s">
        <v>231</v>
      </c>
      <c r="R5" s="86" t="s">
        <v>232</v>
      </c>
      <c r="S5" s="86" t="s">
        <v>233</v>
      </c>
      <c r="T5" s="86" t="s">
        <v>234</v>
      </c>
      <c r="U5" s="246" t="s">
        <v>241</v>
      </c>
      <c r="V5" s="246"/>
      <c r="W5" s="246"/>
      <c r="X5" s="246"/>
      <c r="Y5" s="246"/>
      <c r="Z5" s="246"/>
      <c r="AA5" s="246"/>
      <c r="AB5" s="246"/>
      <c r="AC5" s="246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15" customHeight="1">
      <c r="A6" s="21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Q6" s="88"/>
      <c r="S6" s="88"/>
      <c r="T6" s="88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5" customHeight="1">
      <c r="A7" s="21" t="s">
        <v>1</v>
      </c>
      <c r="C7" s="7"/>
      <c r="D7" s="8">
        <v>2.82</v>
      </c>
      <c r="E7" s="8"/>
      <c r="F7" s="8">
        <v>2.55</v>
      </c>
      <c r="G7" s="8"/>
      <c r="H7" s="9">
        <v>2.4</v>
      </c>
      <c r="I7" s="8"/>
      <c r="J7" s="8">
        <v>2.52</v>
      </c>
      <c r="K7" s="8"/>
      <c r="L7" s="9">
        <v>2.48</v>
      </c>
      <c r="M7" s="8"/>
      <c r="N7" s="8">
        <v>2.42</v>
      </c>
      <c r="O7" s="10"/>
      <c r="P7" s="3"/>
      <c r="Q7" s="91"/>
      <c r="S7" s="91"/>
      <c r="T7" s="90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ht="15" customHeight="1">
      <c r="A8" s="21"/>
      <c r="C8" s="7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10"/>
      <c r="P8" s="87"/>
      <c r="Q8" s="92"/>
      <c r="R8" s="16"/>
      <c r="S8" s="92"/>
      <c r="T8" s="9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5" customHeight="1">
      <c r="A9" s="21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3"/>
      <c r="Q9" s="90"/>
      <c r="S9" s="90"/>
      <c r="T9" s="88"/>
      <c r="U9" s="22"/>
      <c r="V9" s="22"/>
      <c r="W9" s="51" t="s">
        <v>322</v>
      </c>
      <c r="X9" s="32" t="s">
        <v>15</v>
      </c>
      <c r="Y9" s="32"/>
      <c r="Z9" s="183" t="s">
        <v>324</v>
      </c>
      <c r="AA9" s="22" t="s">
        <v>15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29" ht="15" customHeight="1">
      <c r="A10" s="21" t="s">
        <v>2</v>
      </c>
      <c r="C10" s="7"/>
      <c r="D10" s="8">
        <v>3.21</v>
      </c>
      <c r="E10" s="8"/>
      <c r="F10" s="8">
        <v>2.88</v>
      </c>
      <c r="G10" s="8"/>
      <c r="H10" s="8">
        <v>2.48</v>
      </c>
      <c r="I10" s="8"/>
      <c r="J10" s="8">
        <v>2.4</v>
      </c>
      <c r="K10" s="8"/>
      <c r="L10" s="8">
        <v>2.58</v>
      </c>
      <c r="M10" s="8"/>
      <c r="N10" s="8">
        <v>2.45</v>
      </c>
      <c r="O10" s="10"/>
      <c r="P10" s="3"/>
      <c r="Q10" s="91"/>
      <c r="S10" s="91"/>
      <c r="T10" s="90"/>
      <c r="U10" s="22"/>
      <c r="V10" s="22"/>
      <c r="W10" s="51" t="s">
        <v>319</v>
      </c>
      <c r="X10" s="32" t="s">
        <v>15</v>
      </c>
      <c r="Y10" s="32"/>
      <c r="Z10" s="183" t="s">
        <v>325</v>
      </c>
      <c r="AA10" s="22" t="s">
        <v>15</v>
      </c>
      <c r="AB10" s="22"/>
      <c r="AC10" s="22"/>
    </row>
    <row r="11" spans="1:29" ht="15" customHeight="1">
      <c r="A11" s="21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87"/>
      <c r="Q11" s="92"/>
      <c r="R11" s="16"/>
      <c r="S11" s="92"/>
      <c r="T11" s="92"/>
      <c r="U11" s="22"/>
      <c r="V11" s="245" t="s">
        <v>323</v>
      </c>
      <c r="W11" s="245"/>
      <c r="X11" s="32" t="s">
        <v>15</v>
      </c>
      <c r="Y11" s="22"/>
      <c r="Z11" s="33" t="s">
        <v>321</v>
      </c>
      <c r="AA11" s="22" t="s">
        <v>15</v>
      </c>
      <c r="AB11" s="22"/>
      <c r="AC11" s="22"/>
    </row>
    <row r="12" spans="1:29" ht="15" customHeight="1">
      <c r="A12" s="2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96"/>
      <c r="Q12" s="88"/>
      <c r="R12" s="56"/>
      <c r="S12" s="88"/>
      <c r="T12" s="88"/>
      <c r="U12" s="22"/>
      <c r="V12"/>
      <c r="AC12" s="22"/>
    </row>
    <row r="13" spans="1:29" ht="15" customHeight="1">
      <c r="A13" s="21" t="s">
        <v>3</v>
      </c>
      <c r="C13" s="7"/>
      <c r="D13" s="8">
        <v>3.03</v>
      </c>
      <c r="E13" s="8"/>
      <c r="F13" s="9">
        <v>3</v>
      </c>
      <c r="G13" s="8"/>
      <c r="H13" s="8">
        <v>2.76</v>
      </c>
      <c r="I13" s="8"/>
      <c r="J13" s="8">
        <v>2.27</v>
      </c>
      <c r="K13" s="8"/>
      <c r="L13" s="8">
        <v>2.45</v>
      </c>
      <c r="M13" s="8"/>
      <c r="N13" s="8">
        <v>2.36</v>
      </c>
      <c r="O13" s="10"/>
      <c r="P13" s="97"/>
      <c r="Q13" s="90"/>
      <c r="R13" s="8"/>
      <c r="S13" s="90"/>
      <c r="T13" s="90"/>
      <c r="U13" s="22"/>
      <c r="V13"/>
      <c r="AC13" s="22"/>
    </row>
    <row r="14" spans="1:20" ht="15" customHeight="1">
      <c r="A14" s="21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87"/>
      <c r="Q14" s="92"/>
      <c r="R14" s="16"/>
      <c r="S14" s="92"/>
      <c r="T14" s="92"/>
    </row>
    <row r="15" spans="1:40" ht="15" customHeight="1">
      <c r="A15" s="2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6"/>
      <c r="Q15" s="88"/>
      <c r="R15" s="56"/>
      <c r="S15" s="88"/>
      <c r="T15" s="88"/>
      <c r="V15" s="98" t="s">
        <v>38</v>
      </c>
      <c r="W15" s="98" t="s">
        <v>27</v>
      </c>
      <c r="AD15" s="1" t="s">
        <v>15</v>
      </c>
      <c r="AE15" s="99"/>
      <c r="AF15" s="247" t="s">
        <v>16</v>
      </c>
      <c r="AG15" s="247"/>
      <c r="AH15" s="242" t="s">
        <v>328</v>
      </c>
      <c r="AI15" s="242"/>
      <c r="AJ15" s="189"/>
      <c r="AK15" s="239" t="s">
        <v>329</v>
      </c>
      <c r="AL15" s="240"/>
      <c r="AM15" s="57"/>
      <c r="AN15" s="57"/>
    </row>
    <row r="16" spans="1:39" ht="15" customHeight="1">
      <c r="A16" s="21" t="s">
        <v>4</v>
      </c>
      <c r="C16" s="7"/>
      <c r="D16" s="8">
        <v>2.55</v>
      </c>
      <c r="E16" s="8"/>
      <c r="F16" s="8">
        <v>2.85</v>
      </c>
      <c r="G16" s="8"/>
      <c r="H16" s="8">
        <v>2.76</v>
      </c>
      <c r="I16" s="8"/>
      <c r="J16" s="8">
        <v>2.27</v>
      </c>
      <c r="K16" s="8"/>
      <c r="L16" s="8">
        <v>2.58</v>
      </c>
      <c r="M16" s="8"/>
      <c r="N16" s="8">
        <v>2.48</v>
      </c>
      <c r="O16" s="10"/>
      <c r="P16" s="97"/>
      <c r="Q16" s="91"/>
      <c r="R16" s="8"/>
      <c r="S16" s="91"/>
      <c r="T16" s="90"/>
      <c r="AE16" s="204"/>
      <c r="AF16" s="19"/>
      <c r="AG16" s="19"/>
      <c r="AH16" s="46"/>
      <c r="AI16" s="46"/>
      <c r="AJ16" s="58"/>
      <c r="AK16" s="58"/>
      <c r="AL16" s="58"/>
      <c r="AM16" s="57"/>
    </row>
    <row r="17" spans="1:38" ht="15" customHeight="1">
      <c r="A17" s="21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87"/>
      <c r="Q17" s="92"/>
      <c r="R17" s="16"/>
      <c r="S17" s="92"/>
      <c r="T17" s="92"/>
      <c r="AD17" s="241" t="s">
        <v>330</v>
      </c>
      <c r="AE17" s="241"/>
      <c r="AF17" s="241"/>
      <c r="AG17" s="237" t="s">
        <v>13</v>
      </c>
      <c r="AH17" s="238"/>
      <c r="AI17" s="22" t="s">
        <v>121</v>
      </c>
      <c r="AJ17" s="237" t="s">
        <v>331</v>
      </c>
      <c r="AK17" s="238"/>
      <c r="AL17" s="78"/>
    </row>
    <row r="18" spans="1:39" ht="15" customHeight="1">
      <c r="A18" s="21"/>
      <c r="C18" s="7"/>
      <c r="D18" s="8"/>
      <c r="E18" s="8"/>
      <c r="F18" s="8"/>
      <c r="G18" s="8"/>
      <c r="H18" s="8"/>
      <c r="I18" s="8"/>
      <c r="J18" s="8"/>
      <c r="K18" s="8"/>
      <c r="L18" s="8" t="s">
        <v>0</v>
      </c>
      <c r="M18" s="8"/>
      <c r="N18" s="8"/>
      <c r="O18" s="10"/>
      <c r="P18" s="3"/>
      <c r="Q18" s="90"/>
      <c r="S18" s="90"/>
      <c r="T18" s="90"/>
      <c r="AD18" s="241" t="s">
        <v>17</v>
      </c>
      <c r="AE18" s="241"/>
      <c r="AF18" s="241"/>
      <c r="AG18" s="241"/>
      <c r="AH18" s="241"/>
      <c r="AI18" s="241"/>
      <c r="AJ18" s="241"/>
      <c r="AK18" s="241"/>
      <c r="AL18" s="241"/>
      <c r="AM18" s="241"/>
    </row>
    <row r="19" spans="1:39" ht="15" customHeight="1">
      <c r="A19" s="21" t="s">
        <v>5</v>
      </c>
      <c r="C19" s="7"/>
      <c r="D19" s="9">
        <v>2.27</v>
      </c>
      <c r="E19" s="8"/>
      <c r="F19" s="8">
        <v>2.45</v>
      </c>
      <c r="G19" s="8"/>
      <c r="H19" s="8">
        <v>2.52</v>
      </c>
      <c r="I19" s="8"/>
      <c r="J19" s="8">
        <v>2.18</v>
      </c>
      <c r="K19" s="8"/>
      <c r="L19" s="8">
        <v>2.48</v>
      </c>
      <c r="M19" s="8"/>
      <c r="N19" s="8">
        <v>2.36</v>
      </c>
      <c r="O19" s="10"/>
      <c r="P19" s="3"/>
      <c r="Q19" s="91"/>
      <c r="S19" s="91"/>
      <c r="T19" s="90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5" customHeight="1" thickBot="1">
      <c r="A20" s="2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43"/>
      <c r="Q20" s="92"/>
      <c r="R20" s="16"/>
      <c r="S20" s="92"/>
      <c r="T20" s="92"/>
      <c r="V20" s="22"/>
      <c r="W20" s="22" t="s">
        <v>322</v>
      </c>
      <c r="X20" s="22" t="s">
        <v>15</v>
      </c>
      <c r="Y20" s="32"/>
      <c r="Z20" s="183" t="s">
        <v>324</v>
      </c>
      <c r="AA20" s="22" t="s">
        <v>15</v>
      </c>
      <c r="AB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ht="15" customHeight="1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1" t="s">
        <v>14</v>
      </c>
      <c r="P21" s="95"/>
      <c r="Q21" s="85"/>
      <c r="R21" s="76"/>
      <c r="S21" s="85"/>
      <c r="T21" s="76"/>
      <c r="U21" s="22"/>
      <c r="V21" s="22"/>
      <c r="W21" s="22" t="s">
        <v>319</v>
      </c>
      <c r="X21" s="22" t="s">
        <v>15</v>
      </c>
      <c r="Y21" s="32"/>
      <c r="Z21" s="183" t="s">
        <v>325</v>
      </c>
      <c r="AA21" s="22" t="s">
        <v>15</v>
      </c>
      <c r="AB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9.5" customHeight="1">
      <c r="A22" s="28" t="s">
        <v>18</v>
      </c>
      <c r="B22" s="2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48" t="s">
        <v>237</v>
      </c>
      <c r="Q22" s="248"/>
      <c r="R22" s="68"/>
      <c r="U22" s="22"/>
      <c r="V22" s="244" t="s">
        <v>320</v>
      </c>
      <c r="W22" s="244"/>
      <c r="X22" s="22" t="s">
        <v>15</v>
      </c>
      <c r="Y22" s="32"/>
      <c r="Z22" s="33" t="s">
        <v>321</v>
      </c>
      <c r="AA22" s="22" t="s">
        <v>15</v>
      </c>
      <c r="AB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15" customHeight="1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6"/>
      <c r="Q23" s="26"/>
      <c r="R23" s="24"/>
      <c r="S23" s="24"/>
      <c r="U23" s="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9.5" customHeight="1">
      <c r="A24" s="150" t="s">
        <v>0</v>
      </c>
      <c r="B24" s="150" t="s">
        <v>8</v>
      </c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  <c r="P24" s="142"/>
      <c r="Q24" s="144"/>
      <c r="R24" s="31"/>
      <c r="S24" s="8"/>
      <c r="T24" s="8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41" s="2" customFormat="1" ht="19.5" customHeight="1">
      <c r="A25" s="82" t="s">
        <v>11</v>
      </c>
      <c r="B25" s="82" t="s">
        <v>231</v>
      </c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80"/>
      <c r="R25" s="24"/>
      <c r="S25" s="24"/>
      <c r="U25" s="1"/>
      <c r="V25" s="1"/>
      <c r="W25" s="1"/>
      <c r="X25" s="1"/>
      <c r="Y25" s="1"/>
      <c r="Z25" s="1"/>
      <c r="AA25" s="1"/>
      <c r="AB25" s="1"/>
      <c r="AC25" s="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86"/>
      <c r="AO25" s="1"/>
    </row>
    <row r="26" spans="1:39" ht="19.5" customHeight="1">
      <c r="A26" s="79" t="s">
        <v>12</v>
      </c>
      <c r="B26" s="79" t="s">
        <v>235</v>
      </c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86"/>
      <c r="Q26" s="76" t="s">
        <v>238</v>
      </c>
      <c r="R26" s="76"/>
      <c r="S26" s="24"/>
      <c r="V26" s="98" t="s">
        <v>37</v>
      </c>
      <c r="W26" s="98" t="s">
        <v>27</v>
      </c>
      <c r="AD26" s="1" t="s">
        <v>15</v>
      </c>
      <c r="AE26" s="68"/>
      <c r="AF26" s="247" t="s">
        <v>16</v>
      </c>
      <c r="AG26" s="247"/>
      <c r="AH26" s="242" t="s">
        <v>328</v>
      </c>
      <c r="AI26" s="242"/>
      <c r="AJ26" s="189"/>
      <c r="AK26" s="239" t="s">
        <v>329</v>
      </c>
      <c r="AL26" s="240"/>
      <c r="AM26" s="57"/>
    </row>
    <row r="27" spans="1:39" ht="19.5" customHeight="1">
      <c r="A27" s="249" t="s">
        <v>236</v>
      </c>
      <c r="B27" s="249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81"/>
      <c r="R27" s="26"/>
      <c r="S27" s="26"/>
      <c r="AE27" s="31"/>
      <c r="AF27" s="19"/>
      <c r="AG27" s="19"/>
      <c r="AH27" s="46"/>
      <c r="AI27" s="46"/>
      <c r="AJ27" s="58"/>
      <c r="AK27" s="58"/>
      <c r="AL27" s="58"/>
      <c r="AM27" s="57"/>
    </row>
    <row r="28" spans="1:38" ht="19.5" customHeight="1">
      <c r="A28" s="249" t="s">
        <v>230</v>
      </c>
      <c r="B28" s="249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76"/>
      <c r="Q28" s="18"/>
      <c r="R28" s="8"/>
      <c r="S28" s="8"/>
      <c r="AD28" s="241" t="s">
        <v>330</v>
      </c>
      <c r="AE28" s="241"/>
      <c r="AF28" s="241"/>
      <c r="AG28" s="237" t="s">
        <v>332</v>
      </c>
      <c r="AH28" s="238"/>
      <c r="AI28" s="22" t="s">
        <v>121</v>
      </c>
      <c r="AJ28" s="237" t="s">
        <v>333</v>
      </c>
      <c r="AK28" s="238"/>
      <c r="AL28" s="78"/>
    </row>
    <row r="29" spans="20:40" ht="15" customHeight="1">
      <c r="T29" s="243" t="s">
        <v>291</v>
      </c>
      <c r="AD29" s="241" t="s">
        <v>17</v>
      </c>
      <c r="AE29" s="241"/>
      <c r="AF29" s="241"/>
      <c r="AG29" s="241"/>
      <c r="AH29" s="241"/>
      <c r="AI29" s="241"/>
      <c r="AJ29" s="241"/>
      <c r="AK29" s="241"/>
      <c r="AL29" s="241"/>
      <c r="AM29" s="241"/>
      <c r="AN29" s="243" t="s">
        <v>122</v>
      </c>
    </row>
    <row r="30" spans="4:40" s="22" customFormat="1" ht="15" customHeight="1">
      <c r="D30" s="22" t="s">
        <v>9</v>
      </c>
      <c r="E30" s="22" t="s">
        <v>15</v>
      </c>
      <c r="F30" s="32" t="s">
        <v>0</v>
      </c>
      <c r="G30" s="51" t="s">
        <v>182</v>
      </c>
      <c r="H30" s="22" t="s">
        <v>0</v>
      </c>
      <c r="I30" s="22" t="s">
        <v>15</v>
      </c>
      <c r="J30" s="32" t="s">
        <v>0</v>
      </c>
      <c r="K30" s="241" t="s">
        <v>240</v>
      </c>
      <c r="L30" s="241"/>
      <c r="M30" s="246" t="s">
        <v>239</v>
      </c>
      <c r="N30" s="246"/>
      <c r="O30" s="246"/>
      <c r="P30" s="246"/>
      <c r="S30" s="138"/>
      <c r="T30" s="24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243"/>
    </row>
    <row r="31" spans="20:40" ht="15" customHeight="1">
      <c r="T31" s="243"/>
      <c r="AC31" s="22"/>
      <c r="AN31" s="243"/>
    </row>
    <row r="32" ht="15" customHeight="1">
      <c r="AC32" s="22"/>
    </row>
    <row r="33" ht="15" customHeight="1">
      <c r="AC33" s="22"/>
    </row>
    <row r="34" spans="30:39" ht="15" customHeight="1"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</sheetData>
  <sheetProtection/>
  <mergeCells count="25">
    <mergeCell ref="C2:O2"/>
    <mergeCell ref="P22:Q22"/>
    <mergeCell ref="A27:B27"/>
    <mergeCell ref="A28:B28"/>
    <mergeCell ref="T29:T31"/>
    <mergeCell ref="K30:L30"/>
    <mergeCell ref="M30:P30"/>
    <mergeCell ref="AD29:AM29"/>
    <mergeCell ref="AN29:AN31"/>
    <mergeCell ref="V22:W22"/>
    <mergeCell ref="V11:W11"/>
    <mergeCell ref="U5:AC5"/>
    <mergeCell ref="AF15:AG15"/>
    <mergeCell ref="AD18:AM18"/>
    <mergeCell ref="AF26:AG26"/>
    <mergeCell ref="AH15:AI15"/>
    <mergeCell ref="AD28:AF28"/>
    <mergeCell ref="AG28:AH28"/>
    <mergeCell ref="AJ28:AK28"/>
    <mergeCell ref="AK15:AL15"/>
    <mergeCell ref="AD17:AF17"/>
    <mergeCell ref="AG17:AH17"/>
    <mergeCell ref="AJ17:AK17"/>
    <mergeCell ref="AH26:AI26"/>
    <mergeCell ref="AK26:AL26"/>
  </mergeCells>
  <printOptions/>
  <pageMargins left="0.25" right="0.25" top="0.75" bottom="0.75" header="0.3" footer="0.3"/>
  <pageSetup horizontalDpi="1200" verticalDpi="1200" orientation="landscape" paperSize="9" r:id="rId3"/>
  <legacyDrawing r:id="rId2"/>
  <oleObjects>
    <oleObject progId="Equation.3" shapeId="29333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2:J47"/>
  <sheetViews>
    <sheetView zoomScale="70" zoomScaleNormal="70" zoomScalePageLayoutView="0" workbookViewId="0" topLeftCell="A1">
      <selection activeCell="M23" sqref="M23"/>
    </sheetView>
  </sheetViews>
  <sheetFormatPr defaultColWidth="6.7109375" defaultRowHeight="15" customHeight="1"/>
  <cols>
    <col min="1" max="3" width="15.7109375" style="46" customWidth="1"/>
    <col min="4" max="4" width="9.7109375" style="46" customWidth="1"/>
    <col min="5" max="6" width="5.7109375" style="46" customWidth="1"/>
    <col min="7" max="16384" width="6.7109375" style="46" customWidth="1"/>
  </cols>
  <sheetData>
    <row r="2" spans="1:6" ht="19.5" customHeight="1">
      <c r="A2" s="327" t="s">
        <v>218</v>
      </c>
      <c r="B2" s="327"/>
      <c r="C2" s="119">
        <v>1.285</v>
      </c>
      <c r="D2" s="239" t="s">
        <v>222</v>
      </c>
      <c r="E2" s="240"/>
      <c r="F2" s="57"/>
    </row>
    <row r="3" spans="1:6" ht="19.5" customHeight="1">
      <c r="A3" s="330" t="s">
        <v>223</v>
      </c>
      <c r="B3" s="330"/>
      <c r="C3" s="331">
        <v>20</v>
      </c>
      <c r="D3" s="331"/>
      <c r="E3" s="46" t="s">
        <v>63</v>
      </c>
      <c r="F3" s="57"/>
    </row>
    <row r="4" spans="1:9" ht="19.5" customHeight="1">
      <c r="A4" s="327" t="s">
        <v>281</v>
      </c>
      <c r="B4" s="327"/>
      <c r="C4" s="327" t="s">
        <v>282</v>
      </c>
      <c r="D4" s="327"/>
      <c r="E4" s="327"/>
      <c r="F4" s="327" t="s">
        <v>346</v>
      </c>
      <c r="G4" s="327"/>
      <c r="H4" s="327"/>
      <c r="I4" s="327"/>
    </row>
    <row r="5" spans="1:9" ht="19.5" customHeight="1">
      <c r="A5" s="331">
        <v>20</v>
      </c>
      <c r="B5" s="331"/>
      <c r="C5" s="331">
        <v>20</v>
      </c>
      <c r="D5" s="331"/>
      <c r="E5" s="331"/>
      <c r="F5" s="328">
        <f>SQRT(A5^2+C5^2)</f>
        <v>28.284271247461902</v>
      </c>
      <c r="G5" s="328"/>
      <c r="H5" s="328"/>
      <c r="I5" s="328"/>
    </row>
    <row r="6" spans="2:5" s="114" customFormat="1" ht="19.5" customHeight="1">
      <c r="B6" s="120"/>
      <c r="C6" s="122"/>
      <c r="D6" s="122"/>
      <c r="E6" s="122"/>
    </row>
    <row r="7" spans="1:9" ht="19.5" customHeight="1">
      <c r="A7" s="327" t="s">
        <v>219</v>
      </c>
      <c r="B7" s="327"/>
      <c r="C7" s="327"/>
      <c r="D7" s="327"/>
      <c r="E7" s="327"/>
      <c r="F7" s="327"/>
      <c r="G7" s="327"/>
      <c r="H7" s="327"/>
      <c r="I7" s="327"/>
    </row>
    <row r="8" spans="1:9" ht="19.5" customHeight="1">
      <c r="A8" s="340" t="s">
        <v>217</v>
      </c>
      <c r="B8" s="341"/>
      <c r="C8" s="335"/>
      <c r="D8" s="118" t="s">
        <v>220</v>
      </c>
      <c r="E8" s="335" t="s">
        <v>221</v>
      </c>
      <c r="F8" s="327"/>
      <c r="G8" s="327" t="s">
        <v>283</v>
      </c>
      <c r="H8" s="327"/>
      <c r="I8" s="327"/>
    </row>
    <row r="9" spans="1:9" ht="19.5" customHeight="1">
      <c r="A9" s="340" t="s">
        <v>347</v>
      </c>
      <c r="B9" s="341"/>
      <c r="C9" s="335"/>
      <c r="D9" s="330" t="s">
        <v>41</v>
      </c>
      <c r="E9" s="336" t="s">
        <v>138</v>
      </c>
      <c r="F9" s="337"/>
      <c r="G9" s="327" t="s">
        <v>284</v>
      </c>
      <c r="H9" s="327"/>
      <c r="I9" s="327"/>
    </row>
    <row r="10" spans="1:9" ht="19.5" customHeight="1">
      <c r="A10" s="193" t="s">
        <v>343</v>
      </c>
      <c r="B10" s="193" t="s">
        <v>344</v>
      </c>
      <c r="C10" s="194" t="s">
        <v>345</v>
      </c>
      <c r="D10" s="342"/>
      <c r="E10" s="338"/>
      <c r="F10" s="339"/>
      <c r="G10" s="327"/>
      <c r="H10" s="327"/>
      <c r="I10" s="327"/>
    </row>
    <row r="11" spans="1:9" ht="15" customHeight="1">
      <c r="A11" s="172" t="s">
        <v>97</v>
      </c>
      <c r="B11" s="119">
        <v>2</v>
      </c>
      <c r="C11" s="192" t="s">
        <v>92</v>
      </c>
      <c r="D11" s="121">
        <v>20</v>
      </c>
      <c r="E11" s="332">
        <f>$C$3^2*(B11/100)</f>
        <v>8</v>
      </c>
      <c r="F11" s="332"/>
      <c r="G11" s="324">
        <f>D11*E11</f>
        <v>160</v>
      </c>
      <c r="H11" s="325"/>
      <c r="I11" s="326"/>
    </row>
    <row r="12" spans="1:9" ht="15" customHeight="1">
      <c r="A12" s="172" t="s">
        <v>96</v>
      </c>
      <c r="B12" s="172">
        <v>15</v>
      </c>
      <c r="C12" s="192" t="s">
        <v>92</v>
      </c>
      <c r="D12" s="121">
        <v>28.28</v>
      </c>
      <c r="E12" s="332">
        <f>$C$3^2*(B12/100)</f>
        <v>60</v>
      </c>
      <c r="F12" s="332"/>
      <c r="G12" s="324">
        <f>D12*E12</f>
        <v>1696.8000000000002</v>
      </c>
      <c r="H12" s="325"/>
      <c r="I12" s="326"/>
    </row>
    <row r="13" spans="1:9" ht="15" customHeight="1">
      <c r="A13" s="172"/>
      <c r="B13" s="119"/>
      <c r="C13" s="192"/>
      <c r="D13" s="121"/>
      <c r="E13" s="332">
        <f aca="true" t="shared" si="0" ref="E13:E42">$C$3^2*(B13/100)</f>
        <v>0</v>
      </c>
      <c r="F13" s="332"/>
      <c r="G13" s="324">
        <f aca="true" t="shared" si="1" ref="G13:G43">D13*E13</f>
        <v>0</v>
      </c>
      <c r="H13" s="325"/>
      <c r="I13" s="326"/>
    </row>
    <row r="14" spans="1:9" ht="15" customHeight="1">
      <c r="A14" s="172"/>
      <c r="B14" s="119"/>
      <c r="C14" s="192"/>
      <c r="D14" s="121"/>
      <c r="E14" s="332">
        <f t="shared" si="0"/>
        <v>0</v>
      </c>
      <c r="F14" s="332"/>
      <c r="G14" s="324">
        <f t="shared" si="1"/>
        <v>0</v>
      </c>
      <c r="H14" s="325"/>
      <c r="I14" s="326"/>
    </row>
    <row r="15" spans="1:9" ht="15" customHeight="1">
      <c r="A15" s="172"/>
      <c r="B15" s="119"/>
      <c r="C15" s="192"/>
      <c r="D15" s="121"/>
      <c r="E15" s="332">
        <f t="shared" si="0"/>
        <v>0</v>
      </c>
      <c r="F15" s="332"/>
      <c r="G15" s="324">
        <f t="shared" si="1"/>
        <v>0</v>
      </c>
      <c r="H15" s="325"/>
      <c r="I15" s="326"/>
    </row>
    <row r="16" spans="1:9" ht="15" customHeight="1">
      <c r="A16" s="172" t="s">
        <v>0</v>
      </c>
      <c r="B16" s="119"/>
      <c r="C16" s="192"/>
      <c r="D16" s="121"/>
      <c r="E16" s="332">
        <f t="shared" si="0"/>
        <v>0</v>
      </c>
      <c r="F16" s="332"/>
      <c r="G16" s="324">
        <f t="shared" si="1"/>
        <v>0</v>
      </c>
      <c r="H16" s="325"/>
      <c r="I16" s="326"/>
    </row>
    <row r="17" spans="1:9" ht="15" customHeight="1">
      <c r="A17" s="119"/>
      <c r="B17" s="119"/>
      <c r="C17" s="192"/>
      <c r="D17" s="121"/>
      <c r="E17" s="332">
        <f t="shared" si="0"/>
        <v>0</v>
      </c>
      <c r="F17" s="332"/>
      <c r="G17" s="324">
        <f t="shared" si="1"/>
        <v>0</v>
      </c>
      <c r="H17" s="325"/>
      <c r="I17" s="326"/>
    </row>
    <row r="18" spans="1:9" ht="15" customHeight="1">
      <c r="A18" s="119"/>
      <c r="B18" s="119"/>
      <c r="C18" s="192"/>
      <c r="D18" s="121"/>
      <c r="E18" s="332">
        <f t="shared" si="0"/>
        <v>0</v>
      </c>
      <c r="F18" s="332"/>
      <c r="G18" s="324">
        <f t="shared" si="1"/>
        <v>0</v>
      </c>
      <c r="H18" s="325"/>
      <c r="I18" s="326"/>
    </row>
    <row r="19" spans="1:9" ht="15" customHeight="1">
      <c r="A19" s="119"/>
      <c r="B19" s="119"/>
      <c r="C19" s="192"/>
      <c r="D19" s="121"/>
      <c r="E19" s="332">
        <f t="shared" si="0"/>
        <v>0</v>
      </c>
      <c r="F19" s="332"/>
      <c r="G19" s="324">
        <f t="shared" si="1"/>
        <v>0</v>
      </c>
      <c r="H19" s="325"/>
      <c r="I19" s="326"/>
    </row>
    <row r="20" spans="1:9" ht="15" customHeight="1">
      <c r="A20" s="119"/>
      <c r="B20" s="119"/>
      <c r="C20" s="192"/>
      <c r="D20" s="121"/>
      <c r="E20" s="332">
        <f t="shared" si="0"/>
        <v>0</v>
      </c>
      <c r="F20" s="332"/>
      <c r="G20" s="324">
        <f t="shared" si="1"/>
        <v>0</v>
      </c>
      <c r="H20" s="325"/>
      <c r="I20" s="326"/>
    </row>
    <row r="21" spans="1:9" ht="15" customHeight="1">
      <c r="A21" s="119"/>
      <c r="B21" s="119"/>
      <c r="C21" s="192"/>
      <c r="D21" s="121"/>
      <c r="E21" s="332">
        <f t="shared" si="0"/>
        <v>0</v>
      </c>
      <c r="F21" s="332"/>
      <c r="G21" s="324">
        <f t="shared" si="1"/>
        <v>0</v>
      </c>
      <c r="H21" s="325"/>
      <c r="I21" s="326"/>
    </row>
    <row r="22" spans="1:9" ht="15" customHeight="1">
      <c r="A22" s="119"/>
      <c r="B22" s="119"/>
      <c r="C22" s="192"/>
      <c r="D22" s="121"/>
      <c r="E22" s="332">
        <f t="shared" si="0"/>
        <v>0</v>
      </c>
      <c r="F22" s="332"/>
      <c r="G22" s="324">
        <f t="shared" si="1"/>
        <v>0</v>
      </c>
      <c r="H22" s="325"/>
      <c r="I22" s="326"/>
    </row>
    <row r="23" spans="1:9" ht="15" customHeight="1">
      <c r="A23" s="119"/>
      <c r="B23" s="119"/>
      <c r="C23" s="192"/>
      <c r="D23" s="121"/>
      <c r="E23" s="332">
        <f t="shared" si="0"/>
        <v>0</v>
      </c>
      <c r="F23" s="332"/>
      <c r="G23" s="324">
        <f t="shared" si="1"/>
        <v>0</v>
      </c>
      <c r="H23" s="325"/>
      <c r="I23" s="326"/>
    </row>
    <row r="24" spans="1:9" ht="15" customHeight="1">
      <c r="A24" s="119"/>
      <c r="B24" s="119"/>
      <c r="C24" s="192"/>
      <c r="D24" s="121"/>
      <c r="E24" s="332">
        <f t="shared" si="0"/>
        <v>0</v>
      </c>
      <c r="F24" s="332"/>
      <c r="G24" s="324">
        <f t="shared" si="1"/>
        <v>0</v>
      </c>
      <c r="H24" s="325"/>
      <c r="I24" s="326"/>
    </row>
    <row r="25" spans="1:9" ht="15" customHeight="1">
      <c r="A25" s="119"/>
      <c r="B25" s="119"/>
      <c r="C25" s="192"/>
      <c r="D25" s="121"/>
      <c r="E25" s="332">
        <f t="shared" si="0"/>
        <v>0</v>
      </c>
      <c r="F25" s="332"/>
      <c r="G25" s="324">
        <f t="shared" si="1"/>
        <v>0</v>
      </c>
      <c r="H25" s="325"/>
      <c r="I25" s="326"/>
    </row>
    <row r="26" spans="1:9" ht="15" customHeight="1">
      <c r="A26" s="119"/>
      <c r="B26" s="119"/>
      <c r="C26" s="192"/>
      <c r="D26" s="121"/>
      <c r="E26" s="332">
        <f t="shared" si="0"/>
        <v>0</v>
      </c>
      <c r="F26" s="332"/>
      <c r="G26" s="324">
        <f t="shared" si="1"/>
        <v>0</v>
      </c>
      <c r="H26" s="325"/>
      <c r="I26" s="326"/>
    </row>
    <row r="27" spans="1:9" ht="15" customHeight="1">
      <c r="A27" s="119"/>
      <c r="B27" s="119"/>
      <c r="C27" s="192"/>
      <c r="D27" s="121"/>
      <c r="E27" s="332">
        <f t="shared" si="0"/>
        <v>0</v>
      </c>
      <c r="F27" s="332"/>
      <c r="G27" s="324">
        <f t="shared" si="1"/>
        <v>0</v>
      </c>
      <c r="H27" s="325"/>
      <c r="I27" s="326"/>
    </row>
    <row r="28" spans="1:9" ht="15" customHeight="1">
      <c r="A28" s="119"/>
      <c r="B28" s="119"/>
      <c r="C28" s="192"/>
      <c r="D28" s="121"/>
      <c r="E28" s="332">
        <f t="shared" si="0"/>
        <v>0</v>
      </c>
      <c r="F28" s="332"/>
      <c r="G28" s="324">
        <f t="shared" si="1"/>
        <v>0</v>
      </c>
      <c r="H28" s="325"/>
      <c r="I28" s="326"/>
    </row>
    <row r="29" spans="1:9" ht="15" customHeight="1">
      <c r="A29" s="119"/>
      <c r="B29" s="119"/>
      <c r="C29" s="192"/>
      <c r="D29" s="121"/>
      <c r="E29" s="332">
        <f t="shared" si="0"/>
        <v>0</v>
      </c>
      <c r="F29" s="332"/>
      <c r="G29" s="324">
        <f t="shared" si="1"/>
        <v>0</v>
      </c>
      <c r="H29" s="325"/>
      <c r="I29" s="326"/>
    </row>
    <row r="30" spans="1:9" ht="15" customHeight="1">
      <c r="A30" s="172"/>
      <c r="B30" s="172"/>
      <c r="C30" s="192"/>
      <c r="D30" s="121"/>
      <c r="E30" s="332">
        <f t="shared" si="0"/>
        <v>0</v>
      </c>
      <c r="F30" s="332"/>
      <c r="G30" s="324">
        <f t="shared" si="1"/>
        <v>0</v>
      </c>
      <c r="H30" s="325"/>
      <c r="I30" s="326"/>
    </row>
    <row r="31" spans="1:9" ht="15" customHeight="1">
      <c r="A31" s="172"/>
      <c r="B31" s="172"/>
      <c r="C31" s="192"/>
      <c r="D31" s="121"/>
      <c r="E31" s="332">
        <f t="shared" si="0"/>
        <v>0</v>
      </c>
      <c r="F31" s="332"/>
      <c r="G31" s="324">
        <f t="shared" si="1"/>
        <v>0</v>
      </c>
      <c r="H31" s="325"/>
      <c r="I31" s="326"/>
    </row>
    <row r="32" spans="1:9" ht="15" customHeight="1">
      <c r="A32" s="172"/>
      <c r="B32" s="172"/>
      <c r="C32" s="192"/>
      <c r="D32" s="121"/>
      <c r="E32" s="332">
        <f t="shared" si="0"/>
        <v>0</v>
      </c>
      <c r="F32" s="332"/>
      <c r="G32" s="324">
        <f t="shared" si="1"/>
        <v>0</v>
      </c>
      <c r="H32" s="325"/>
      <c r="I32" s="326"/>
    </row>
    <row r="33" spans="1:9" ht="15" customHeight="1">
      <c r="A33" s="172"/>
      <c r="B33" s="172"/>
      <c r="C33" s="192"/>
      <c r="D33" s="121"/>
      <c r="E33" s="332">
        <f t="shared" si="0"/>
        <v>0</v>
      </c>
      <c r="F33" s="332"/>
      <c r="G33" s="324">
        <f t="shared" si="1"/>
        <v>0</v>
      </c>
      <c r="H33" s="325"/>
      <c r="I33" s="326"/>
    </row>
    <row r="34" spans="1:9" ht="15" customHeight="1">
      <c r="A34" s="119"/>
      <c r="B34" s="119"/>
      <c r="C34" s="192"/>
      <c r="D34" s="121"/>
      <c r="E34" s="332">
        <f t="shared" si="0"/>
        <v>0</v>
      </c>
      <c r="F34" s="332"/>
      <c r="G34" s="324">
        <f t="shared" si="1"/>
        <v>0</v>
      </c>
      <c r="H34" s="325"/>
      <c r="I34" s="326"/>
    </row>
    <row r="35" spans="1:9" ht="15" customHeight="1">
      <c r="A35" s="119"/>
      <c r="B35" s="119"/>
      <c r="C35" s="192"/>
      <c r="D35" s="121"/>
      <c r="E35" s="332">
        <f t="shared" si="0"/>
        <v>0</v>
      </c>
      <c r="F35" s="332"/>
      <c r="G35" s="324">
        <f t="shared" si="1"/>
        <v>0</v>
      </c>
      <c r="H35" s="325"/>
      <c r="I35" s="326"/>
    </row>
    <row r="36" spans="1:9" ht="15" customHeight="1">
      <c r="A36" s="119"/>
      <c r="B36" s="119"/>
      <c r="C36" s="192"/>
      <c r="D36" s="121"/>
      <c r="E36" s="332">
        <f t="shared" si="0"/>
        <v>0</v>
      </c>
      <c r="F36" s="332"/>
      <c r="G36" s="324">
        <f t="shared" si="1"/>
        <v>0</v>
      </c>
      <c r="H36" s="325"/>
      <c r="I36" s="326"/>
    </row>
    <row r="37" spans="1:9" ht="15" customHeight="1">
      <c r="A37" s="119"/>
      <c r="B37" s="119"/>
      <c r="C37" s="192"/>
      <c r="D37" s="121"/>
      <c r="E37" s="332">
        <f t="shared" si="0"/>
        <v>0</v>
      </c>
      <c r="F37" s="332"/>
      <c r="G37" s="324">
        <f t="shared" si="1"/>
        <v>0</v>
      </c>
      <c r="H37" s="325"/>
      <c r="I37" s="326"/>
    </row>
    <row r="38" spans="1:9" ht="15" customHeight="1">
      <c r="A38" s="119"/>
      <c r="B38" s="119"/>
      <c r="C38" s="192"/>
      <c r="D38" s="121"/>
      <c r="E38" s="332">
        <f t="shared" si="0"/>
        <v>0</v>
      </c>
      <c r="F38" s="332"/>
      <c r="G38" s="324">
        <f t="shared" si="1"/>
        <v>0</v>
      </c>
      <c r="H38" s="325"/>
      <c r="I38" s="326"/>
    </row>
    <row r="39" spans="1:9" ht="15" customHeight="1">
      <c r="A39" s="119"/>
      <c r="B39" s="119"/>
      <c r="C39" s="192"/>
      <c r="D39" s="121"/>
      <c r="E39" s="332">
        <f t="shared" si="0"/>
        <v>0</v>
      </c>
      <c r="F39" s="332"/>
      <c r="G39" s="324">
        <f t="shared" si="1"/>
        <v>0</v>
      </c>
      <c r="H39" s="325"/>
      <c r="I39" s="326"/>
    </row>
    <row r="40" spans="1:9" ht="15" customHeight="1">
      <c r="A40" s="119"/>
      <c r="B40" s="119"/>
      <c r="C40" s="192"/>
      <c r="D40" s="121"/>
      <c r="E40" s="332">
        <f t="shared" si="0"/>
        <v>0</v>
      </c>
      <c r="F40" s="332"/>
      <c r="G40" s="324">
        <f t="shared" si="1"/>
        <v>0</v>
      </c>
      <c r="H40" s="325"/>
      <c r="I40" s="326"/>
    </row>
    <row r="41" spans="1:9" ht="15" customHeight="1">
      <c r="A41" s="119"/>
      <c r="B41" s="119"/>
      <c r="C41" s="192"/>
      <c r="D41" s="121"/>
      <c r="E41" s="332">
        <f t="shared" si="0"/>
        <v>0</v>
      </c>
      <c r="F41" s="332"/>
      <c r="G41" s="324">
        <f t="shared" si="1"/>
        <v>0</v>
      </c>
      <c r="H41" s="325"/>
      <c r="I41" s="326"/>
    </row>
    <row r="42" spans="1:9" ht="15" customHeight="1">
      <c r="A42" s="119"/>
      <c r="B42" s="119"/>
      <c r="C42" s="192"/>
      <c r="D42" s="121"/>
      <c r="E42" s="332">
        <f t="shared" si="0"/>
        <v>0</v>
      </c>
      <c r="F42" s="332"/>
      <c r="G42" s="324">
        <f t="shared" si="1"/>
        <v>0</v>
      </c>
      <c r="H42" s="325"/>
      <c r="I42" s="326"/>
    </row>
    <row r="43" spans="1:9" ht="15" customHeight="1">
      <c r="A43" s="119"/>
      <c r="B43" s="119"/>
      <c r="C43" s="192"/>
      <c r="D43" s="121"/>
      <c r="E43" s="332">
        <f>C35^2*(B43/100)</f>
        <v>0</v>
      </c>
      <c r="F43" s="332"/>
      <c r="G43" s="324">
        <f t="shared" si="1"/>
        <v>0</v>
      </c>
      <c r="H43" s="325"/>
      <c r="I43" s="326"/>
    </row>
    <row r="44" spans="4:9" ht="19.5" customHeight="1">
      <c r="D44" s="176"/>
      <c r="E44" s="334">
        <f>SUM(E11:F43)</f>
        <v>68</v>
      </c>
      <c r="F44" s="329"/>
      <c r="G44" s="328">
        <f>SUM(G11:I43)</f>
        <v>1856.8000000000002</v>
      </c>
      <c r="H44" s="329"/>
      <c r="I44" s="329"/>
    </row>
    <row r="45" spans="1:10" ht="15" customHeight="1">
      <c r="A45" s="242" t="s">
        <v>0</v>
      </c>
      <c r="B45" s="242"/>
      <c r="C45" s="242"/>
      <c r="D45" s="242"/>
      <c r="E45" s="242" t="s">
        <v>0</v>
      </c>
      <c r="F45" s="242"/>
      <c r="G45" s="242"/>
      <c r="J45" s="260" t="s">
        <v>295</v>
      </c>
    </row>
    <row r="46" spans="1:10" ht="15" customHeight="1">
      <c r="A46" s="333" t="s">
        <v>224</v>
      </c>
      <c r="B46" s="333"/>
      <c r="C46" s="333"/>
      <c r="D46" s="46" t="s">
        <v>15</v>
      </c>
      <c r="E46" s="302">
        <f>G44/E44</f>
        <v>27.30588235294118</v>
      </c>
      <c r="F46" s="302"/>
      <c r="G46" s="302"/>
      <c r="H46" s="242" t="s">
        <v>225</v>
      </c>
      <c r="I46" s="242"/>
      <c r="J46" s="260"/>
    </row>
    <row r="47" ht="15" customHeight="1">
      <c r="J47" s="260"/>
    </row>
  </sheetData>
  <sheetProtection/>
  <mergeCells count="92">
    <mergeCell ref="D9:D10"/>
    <mergeCell ref="D2:E2"/>
    <mergeCell ref="E11:F11"/>
    <mergeCell ref="E13:F13"/>
    <mergeCell ref="E14:F14"/>
    <mergeCell ref="G8:I8"/>
    <mergeCell ref="C4:E4"/>
    <mergeCell ref="C5:E5"/>
    <mergeCell ref="F4:I4"/>
    <mergeCell ref="F5:I5"/>
    <mergeCell ref="A8:C8"/>
    <mergeCell ref="C3:D3"/>
    <mergeCell ref="G9:I10"/>
    <mergeCell ref="G11:I11"/>
    <mergeCell ref="G12:I12"/>
    <mergeCell ref="E15:F15"/>
    <mergeCell ref="G13:I13"/>
    <mergeCell ref="G14:I14"/>
    <mergeCell ref="G15:I15"/>
    <mergeCell ref="A9:C9"/>
    <mergeCell ref="E17:F17"/>
    <mergeCell ref="E18:F18"/>
    <mergeCell ref="E44:F44"/>
    <mergeCell ref="E8:F8"/>
    <mergeCell ref="E12:F12"/>
    <mergeCell ref="E9:F10"/>
    <mergeCell ref="E19:F19"/>
    <mergeCell ref="E24:F24"/>
    <mergeCell ref="E25:F25"/>
    <mergeCell ref="E29:F29"/>
    <mergeCell ref="E34:F34"/>
    <mergeCell ref="E26:F26"/>
    <mergeCell ref="E27:F27"/>
    <mergeCell ref="E28:F28"/>
    <mergeCell ref="E23:F23"/>
    <mergeCell ref="E30:F30"/>
    <mergeCell ref="G33:I33"/>
    <mergeCell ref="E40:F40"/>
    <mergeCell ref="E35:F35"/>
    <mergeCell ref="E36:F36"/>
    <mergeCell ref="E37:F37"/>
    <mergeCell ref="E45:G45"/>
    <mergeCell ref="G39:I39"/>
    <mergeCell ref="E43:F43"/>
    <mergeCell ref="E41:F41"/>
    <mergeCell ref="E42:F42"/>
    <mergeCell ref="A46:C46"/>
    <mergeCell ref="E46:G46"/>
    <mergeCell ref="E31:F31"/>
    <mergeCell ref="E32:F32"/>
    <mergeCell ref="E33:F33"/>
    <mergeCell ref="G31:I31"/>
    <mergeCell ref="E38:F38"/>
    <mergeCell ref="E39:F39"/>
    <mergeCell ref="H46:I46"/>
    <mergeCell ref="G32:I32"/>
    <mergeCell ref="G23:I23"/>
    <mergeCell ref="G24:I24"/>
    <mergeCell ref="A2:B2"/>
    <mergeCell ref="A3:B3"/>
    <mergeCell ref="A4:B4"/>
    <mergeCell ref="A5:B5"/>
    <mergeCell ref="E20:F20"/>
    <mergeCell ref="E21:F21"/>
    <mergeCell ref="E22:F22"/>
    <mergeCell ref="E16:F16"/>
    <mergeCell ref="G25:I25"/>
    <mergeCell ref="G16:I16"/>
    <mergeCell ref="G17:I17"/>
    <mergeCell ref="G18:I18"/>
    <mergeCell ref="G29:I29"/>
    <mergeCell ref="G19:I19"/>
    <mergeCell ref="G20:I20"/>
    <mergeCell ref="G21:I21"/>
    <mergeCell ref="G22:I22"/>
    <mergeCell ref="G28:I28"/>
    <mergeCell ref="A45:D45"/>
    <mergeCell ref="A7:I7"/>
    <mergeCell ref="G44:I44"/>
    <mergeCell ref="G34:I34"/>
    <mergeCell ref="G35:I35"/>
    <mergeCell ref="G36:I36"/>
    <mergeCell ref="G37:I37"/>
    <mergeCell ref="G30:I30"/>
    <mergeCell ref="G26:I26"/>
    <mergeCell ref="G27:I27"/>
    <mergeCell ref="J45:J47"/>
    <mergeCell ref="G40:I40"/>
    <mergeCell ref="G41:I41"/>
    <mergeCell ref="G42:I42"/>
    <mergeCell ref="G43:I43"/>
    <mergeCell ref="G38:I3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47"/>
  <sheetViews>
    <sheetView zoomScale="70" zoomScaleNormal="70" zoomScalePageLayoutView="0" workbookViewId="0" topLeftCell="A1">
      <selection activeCell="N35" sqref="N35"/>
    </sheetView>
  </sheetViews>
  <sheetFormatPr defaultColWidth="6.7109375" defaultRowHeight="15" customHeight="1"/>
  <cols>
    <col min="1" max="3" width="15.7109375" style="46" customWidth="1"/>
    <col min="4" max="4" width="9.7109375" style="46" customWidth="1"/>
    <col min="5" max="6" width="5.7109375" style="46" customWidth="1"/>
    <col min="7" max="16384" width="6.7109375" style="46" customWidth="1"/>
  </cols>
  <sheetData>
    <row r="2" spans="1:6" ht="19.5" customHeight="1">
      <c r="A2" s="327" t="s">
        <v>218</v>
      </c>
      <c r="B2" s="327"/>
      <c r="C2" s="172">
        <v>1.285</v>
      </c>
      <c r="D2" s="239" t="s">
        <v>222</v>
      </c>
      <c r="E2" s="240"/>
      <c r="F2" s="57"/>
    </row>
    <row r="3" spans="1:6" ht="19.5" customHeight="1">
      <c r="A3" s="330" t="s">
        <v>223</v>
      </c>
      <c r="B3" s="330"/>
      <c r="C3" s="331">
        <v>20</v>
      </c>
      <c r="D3" s="331"/>
      <c r="E3" s="46" t="s">
        <v>63</v>
      </c>
      <c r="F3" s="57"/>
    </row>
    <row r="4" spans="1:9" ht="19.5" customHeight="1">
      <c r="A4" s="327" t="s">
        <v>281</v>
      </c>
      <c r="B4" s="327"/>
      <c r="C4" s="327" t="s">
        <v>282</v>
      </c>
      <c r="D4" s="327"/>
      <c r="E4" s="327"/>
      <c r="F4" s="327" t="s">
        <v>346</v>
      </c>
      <c r="G4" s="327"/>
      <c r="H4" s="327"/>
      <c r="I4" s="327"/>
    </row>
    <row r="5" spans="1:9" ht="19.5" customHeight="1">
      <c r="A5" s="331">
        <v>20</v>
      </c>
      <c r="B5" s="331"/>
      <c r="C5" s="331">
        <v>20</v>
      </c>
      <c r="D5" s="331"/>
      <c r="E5" s="331"/>
      <c r="F5" s="328">
        <f>SQRT(A5^2+C5^2)</f>
        <v>28.284271247461902</v>
      </c>
      <c r="G5" s="328"/>
      <c r="H5" s="328"/>
      <c r="I5" s="328"/>
    </row>
    <row r="6" spans="2:5" s="114" customFormat="1" ht="19.5" customHeight="1">
      <c r="B6" s="120"/>
      <c r="C6" s="122"/>
      <c r="D6" s="122"/>
      <c r="E6" s="122"/>
    </row>
    <row r="7" spans="1:9" ht="19.5" customHeight="1">
      <c r="A7" s="327" t="s">
        <v>219</v>
      </c>
      <c r="B7" s="327"/>
      <c r="C7" s="327"/>
      <c r="D7" s="327"/>
      <c r="E7" s="327"/>
      <c r="F7" s="327"/>
      <c r="G7" s="327"/>
      <c r="H7" s="327"/>
      <c r="I7" s="327"/>
    </row>
    <row r="8" spans="1:9" ht="19.5" customHeight="1">
      <c r="A8" s="340" t="s">
        <v>217</v>
      </c>
      <c r="B8" s="341"/>
      <c r="C8" s="335"/>
      <c r="D8" s="193" t="s">
        <v>220</v>
      </c>
      <c r="E8" s="335" t="s">
        <v>221</v>
      </c>
      <c r="F8" s="327"/>
      <c r="G8" s="327" t="s">
        <v>283</v>
      </c>
      <c r="H8" s="327"/>
      <c r="I8" s="327"/>
    </row>
    <row r="9" spans="1:9" ht="19.5" customHeight="1">
      <c r="A9" s="340" t="s">
        <v>347</v>
      </c>
      <c r="B9" s="341"/>
      <c r="C9" s="335"/>
      <c r="D9" s="330" t="s">
        <v>41</v>
      </c>
      <c r="E9" s="336" t="s">
        <v>138</v>
      </c>
      <c r="F9" s="337"/>
      <c r="G9" s="327" t="s">
        <v>284</v>
      </c>
      <c r="H9" s="327"/>
      <c r="I9" s="327"/>
    </row>
    <row r="10" spans="1:9" ht="19.5" customHeight="1">
      <c r="A10" s="193" t="s">
        <v>343</v>
      </c>
      <c r="B10" s="193" t="s">
        <v>344</v>
      </c>
      <c r="C10" s="194" t="s">
        <v>345</v>
      </c>
      <c r="D10" s="342"/>
      <c r="E10" s="338"/>
      <c r="F10" s="339"/>
      <c r="G10" s="327"/>
      <c r="H10" s="327"/>
      <c r="I10" s="327"/>
    </row>
    <row r="11" spans="1:9" ht="15" customHeight="1">
      <c r="A11" s="172"/>
      <c r="B11" s="172"/>
      <c r="C11" s="192"/>
      <c r="D11" s="121"/>
      <c r="E11" s="332"/>
      <c r="F11" s="332"/>
      <c r="G11" s="324"/>
      <c r="H11" s="325"/>
      <c r="I11" s="326"/>
    </row>
    <row r="12" spans="1:9" ht="15" customHeight="1">
      <c r="A12" s="172"/>
      <c r="B12" s="172"/>
      <c r="C12" s="192"/>
      <c r="D12" s="121"/>
      <c r="E12" s="332"/>
      <c r="F12" s="332"/>
      <c r="G12" s="324"/>
      <c r="H12" s="325"/>
      <c r="I12" s="326"/>
    </row>
    <row r="13" spans="1:9" ht="15" customHeight="1">
      <c r="A13" s="172"/>
      <c r="B13" s="172"/>
      <c r="C13" s="192"/>
      <c r="D13" s="121"/>
      <c r="E13" s="332"/>
      <c r="F13" s="332"/>
      <c r="G13" s="324"/>
      <c r="H13" s="325"/>
      <c r="I13" s="326"/>
    </row>
    <row r="14" spans="1:9" ht="15" customHeight="1">
      <c r="A14" s="172"/>
      <c r="B14" s="172"/>
      <c r="C14" s="192"/>
      <c r="D14" s="121"/>
      <c r="E14" s="332"/>
      <c r="F14" s="332"/>
      <c r="G14" s="324"/>
      <c r="H14" s="325"/>
      <c r="I14" s="326"/>
    </row>
    <row r="15" spans="1:9" ht="15" customHeight="1">
      <c r="A15" s="172"/>
      <c r="B15" s="172"/>
      <c r="C15" s="192"/>
      <c r="D15" s="121"/>
      <c r="E15" s="332"/>
      <c r="F15" s="332"/>
      <c r="G15" s="324"/>
      <c r="H15" s="325"/>
      <c r="I15" s="326"/>
    </row>
    <row r="16" spans="1:9" ht="15" customHeight="1">
      <c r="A16" s="172"/>
      <c r="B16" s="172"/>
      <c r="C16" s="192"/>
      <c r="D16" s="121"/>
      <c r="E16" s="332"/>
      <c r="F16" s="332"/>
      <c r="G16" s="324"/>
      <c r="H16" s="325"/>
      <c r="I16" s="326"/>
    </row>
    <row r="17" spans="1:9" ht="15" customHeight="1">
      <c r="A17" s="172"/>
      <c r="B17" s="172"/>
      <c r="C17" s="192"/>
      <c r="D17" s="121"/>
      <c r="E17" s="332"/>
      <c r="F17" s="332"/>
      <c r="G17" s="324"/>
      <c r="H17" s="325"/>
      <c r="I17" s="326"/>
    </row>
    <row r="18" spans="1:9" ht="15" customHeight="1">
      <c r="A18" s="172"/>
      <c r="B18" s="172"/>
      <c r="C18" s="192"/>
      <c r="D18" s="121"/>
      <c r="E18" s="332"/>
      <c r="F18" s="332"/>
      <c r="G18" s="324"/>
      <c r="H18" s="325"/>
      <c r="I18" s="326"/>
    </row>
    <row r="19" spans="1:9" ht="15" customHeight="1">
      <c r="A19" s="172"/>
      <c r="B19" s="172"/>
      <c r="C19" s="192"/>
      <c r="D19" s="121"/>
      <c r="E19" s="332"/>
      <c r="F19" s="332"/>
      <c r="G19" s="324"/>
      <c r="H19" s="325"/>
      <c r="I19" s="326"/>
    </row>
    <row r="20" spans="1:9" ht="15" customHeight="1">
      <c r="A20" s="172"/>
      <c r="B20" s="172"/>
      <c r="C20" s="192"/>
      <c r="D20" s="121"/>
      <c r="E20" s="332"/>
      <c r="F20" s="332"/>
      <c r="G20" s="324"/>
      <c r="H20" s="325"/>
      <c r="I20" s="326"/>
    </row>
    <row r="21" spans="1:9" ht="15" customHeight="1">
      <c r="A21" s="172"/>
      <c r="B21" s="172"/>
      <c r="C21" s="192"/>
      <c r="D21" s="121"/>
      <c r="E21" s="332"/>
      <c r="F21" s="332"/>
      <c r="G21" s="324"/>
      <c r="H21" s="325"/>
      <c r="I21" s="326"/>
    </row>
    <row r="22" spans="1:9" ht="15" customHeight="1">
      <c r="A22" s="172"/>
      <c r="B22" s="172"/>
      <c r="C22" s="192"/>
      <c r="D22" s="121"/>
      <c r="E22" s="332"/>
      <c r="F22" s="332"/>
      <c r="G22" s="324"/>
      <c r="H22" s="325"/>
      <c r="I22" s="326"/>
    </row>
    <row r="23" spans="1:9" ht="15" customHeight="1">
      <c r="A23" s="172"/>
      <c r="B23" s="172"/>
      <c r="C23" s="192"/>
      <c r="D23" s="121"/>
      <c r="E23" s="332"/>
      <c r="F23" s="332"/>
      <c r="G23" s="324"/>
      <c r="H23" s="325"/>
      <c r="I23" s="326"/>
    </row>
    <row r="24" spans="1:9" ht="15" customHeight="1">
      <c r="A24" s="172"/>
      <c r="B24" s="172"/>
      <c r="C24" s="192"/>
      <c r="D24" s="121"/>
      <c r="E24" s="332"/>
      <c r="F24" s="332"/>
      <c r="G24" s="324"/>
      <c r="H24" s="325"/>
      <c r="I24" s="326"/>
    </row>
    <row r="25" spans="1:9" ht="15" customHeight="1">
      <c r="A25" s="172"/>
      <c r="B25" s="172"/>
      <c r="C25" s="192"/>
      <c r="D25" s="121"/>
      <c r="E25" s="332"/>
      <c r="F25" s="332"/>
      <c r="G25" s="324"/>
      <c r="H25" s="325"/>
      <c r="I25" s="326"/>
    </row>
    <row r="26" spans="1:9" ht="15" customHeight="1">
      <c r="A26" s="172"/>
      <c r="B26" s="172"/>
      <c r="C26" s="192"/>
      <c r="D26" s="121"/>
      <c r="E26" s="332"/>
      <c r="F26" s="332"/>
      <c r="G26" s="324"/>
      <c r="H26" s="325"/>
      <c r="I26" s="326"/>
    </row>
    <row r="27" spans="1:9" ht="15" customHeight="1">
      <c r="A27" s="172"/>
      <c r="B27" s="172"/>
      <c r="C27" s="192"/>
      <c r="D27" s="121"/>
      <c r="E27" s="332"/>
      <c r="F27" s="332"/>
      <c r="G27" s="324"/>
      <c r="H27" s="325"/>
      <c r="I27" s="326"/>
    </row>
    <row r="28" spans="1:9" ht="15" customHeight="1">
      <c r="A28" s="172"/>
      <c r="B28" s="172"/>
      <c r="C28" s="192"/>
      <c r="D28" s="121"/>
      <c r="E28" s="332"/>
      <c r="F28" s="332"/>
      <c r="G28" s="324"/>
      <c r="H28" s="325"/>
      <c r="I28" s="326"/>
    </row>
    <row r="29" spans="1:9" ht="15" customHeight="1">
      <c r="A29" s="172"/>
      <c r="B29" s="172"/>
      <c r="C29" s="192"/>
      <c r="D29" s="121"/>
      <c r="E29" s="332"/>
      <c r="F29" s="332"/>
      <c r="G29" s="324"/>
      <c r="H29" s="325"/>
      <c r="I29" s="326"/>
    </row>
    <row r="30" spans="1:9" ht="15" customHeight="1">
      <c r="A30" s="172"/>
      <c r="B30" s="172"/>
      <c r="C30" s="192"/>
      <c r="D30" s="121"/>
      <c r="E30" s="332"/>
      <c r="F30" s="332"/>
      <c r="G30" s="324"/>
      <c r="H30" s="325"/>
      <c r="I30" s="326"/>
    </row>
    <row r="31" spans="1:9" ht="15" customHeight="1">
      <c r="A31" s="172"/>
      <c r="B31" s="172"/>
      <c r="C31" s="192"/>
      <c r="D31" s="121"/>
      <c r="E31" s="332"/>
      <c r="F31" s="332"/>
      <c r="G31" s="324"/>
      <c r="H31" s="325"/>
      <c r="I31" s="326"/>
    </row>
    <row r="32" spans="1:9" ht="15" customHeight="1">
      <c r="A32" s="172"/>
      <c r="B32" s="172"/>
      <c r="C32" s="192"/>
      <c r="D32" s="121"/>
      <c r="E32" s="332"/>
      <c r="F32" s="332"/>
      <c r="G32" s="324"/>
      <c r="H32" s="325"/>
      <c r="I32" s="326"/>
    </row>
    <row r="33" spans="1:9" ht="15" customHeight="1">
      <c r="A33" s="172"/>
      <c r="B33" s="172"/>
      <c r="C33" s="192"/>
      <c r="D33" s="121"/>
      <c r="E33" s="332"/>
      <c r="F33" s="332"/>
      <c r="G33" s="324"/>
      <c r="H33" s="325"/>
      <c r="I33" s="326"/>
    </row>
    <row r="34" spans="1:9" ht="15" customHeight="1">
      <c r="A34" s="172"/>
      <c r="B34" s="172"/>
      <c r="C34" s="192"/>
      <c r="D34" s="121"/>
      <c r="E34" s="332"/>
      <c r="F34" s="332"/>
      <c r="G34" s="324"/>
      <c r="H34" s="325"/>
      <c r="I34" s="326"/>
    </row>
    <row r="35" spans="1:9" ht="15" customHeight="1">
      <c r="A35" s="172"/>
      <c r="B35" s="172"/>
      <c r="C35" s="192"/>
      <c r="D35" s="121"/>
      <c r="E35" s="332"/>
      <c r="F35" s="332"/>
      <c r="G35" s="324"/>
      <c r="H35" s="325"/>
      <c r="I35" s="326"/>
    </row>
    <row r="36" spans="1:9" ht="15" customHeight="1">
      <c r="A36" s="172"/>
      <c r="B36" s="172"/>
      <c r="C36" s="192"/>
      <c r="D36" s="121"/>
      <c r="E36" s="332"/>
      <c r="F36" s="332"/>
      <c r="G36" s="324"/>
      <c r="H36" s="325"/>
      <c r="I36" s="326"/>
    </row>
    <row r="37" spans="1:9" ht="15" customHeight="1">
      <c r="A37" s="172"/>
      <c r="B37" s="172"/>
      <c r="C37" s="192"/>
      <c r="D37" s="121"/>
      <c r="E37" s="332"/>
      <c r="F37" s="332"/>
      <c r="G37" s="324"/>
      <c r="H37" s="325"/>
      <c r="I37" s="326"/>
    </row>
    <row r="38" spans="1:9" ht="15" customHeight="1">
      <c r="A38" s="172"/>
      <c r="B38" s="172"/>
      <c r="C38" s="192"/>
      <c r="D38" s="121"/>
      <c r="E38" s="332"/>
      <c r="F38" s="332"/>
      <c r="G38" s="324"/>
      <c r="H38" s="325"/>
      <c r="I38" s="326"/>
    </row>
    <row r="39" spans="1:9" ht="15" customHeight="1">
      <c r="A39" s="172"/>
      <c r="B39" s="172"/>
      <c r="C39" s="192"/>
      <c r="D39" s="121"/>
      <c r="E39" s="332"/>
      <c r="F39" s="332"/>
      <c r="G39" s="324"/>
      <c r="H39" s="325"/>
      <c r="I39" s="326"/>
    </row>
    <row r="40" spans="1:9" ht="15" customHeight="1">
      <c r="A40" s="172"/>
      <c r="B40" s="172"/>
      <c r="C40" s="192"/>
      <c r="D40" s="121"/>
      <c r="E40" s="332"/>
      <c r="F40" s="332"/>
      <c r="G40" s="324"/>
      <c r="H40" s="325"/>
      <c r="I40" s="326"/>
    </row>
    <row r="41" spans="1:9" ht="15" customHeight="1">
      <c r="A41" s="172"/>
      <c r="B41" s="172"/>
      <c r="C41" s="192"/>
      <c r="D41" s="121"/>
      <c r="E41" s="332"/>
      <c r="F41" s="332"/>
      <c r="G41" s="324"/>
      <c r="H41" s="325"/>
      <c r="I41" s="326"/>
    </row>
    <row r="42" spans="1:9" ht="15" customHeight="1">
      <c r="A42" s="172"/>
      <c r="B42" s="172"/>
      <c r="C42" s="192"/>
      <c r="D42" s="121"/>
      <c r="E42" s="332"/>
      <c r="F42" s="332"/>
      <c r="G42" s="324"/>
      <c r="H42" s="325"/>
      <c r="I42" s="326"/>
    </row>
    <row r="43" spans="1:9" ht="15" customHeight="1">
      <c r="A43" s="172"/>
      <c r="B43" s="172"/>
      <c r="C43" s="192"/>
      <c r="D43" s="121"/>
      <c r="E43" s="332"/>
      <c r="F43" s="332"/>
      <c r="G43" s="324"/>
      <c r="H43" s="325"/>
      <c r="I43" s="326"/>
    </row>
    <row r="44" spans="4:9" ht="19.5" customHeight="1">
      <c r="D44" s="176"/>
      <c r="E44" s="334"/>
      <c r="F44" s="329"/>
      <c r="G44" s="328"/>
      <c r="H44" s="329"/>
      <c r="I44" s="329"/>
    </row>
    <row r="45" spans="1:10" ht="15" customHeight="1">
      <c r="A45" s="242" t="s">
        <v>0</v>
      </c>
      <c r="B45" s="242"/>
      <c r="C45" s="242"/>
      <c r="D45" s="242"/>
      <c r="E45" s="242" t="s">
        <v>0</v>
      </c>
      <c r="F45" s="242"/>
      <c r="G45" s="242"/>
      <c r="J45" s="260" t="s">
        <v>295</v>
      </c>
    </row>
    <row r="46" spans="1:10" ht="15" customHeight="1">
      <c r="A46" s="333" t="s">
        <v>224</v>
      </c>
      <c r="B46" s="333"/>
      <c r="C46" s="333"/>
      <c r="D46" s="46" t="s">
        <v>15</v>
      </c>
      <c r="E46" s="279"/>
      <c r="F46" s="279"/>
      <c r="G46" s="279"/>
      <c r="H46" s="242" t="s">
        <v>225</v>
      </c>
      <c r="I46" s="242"/>
      <c r="J46" s="260"/>
    </row>
    <row r="47" ht="15" customHeight="1">
      <c r="J47" s="260"/>
    </row>
  </sheetData>
  <sheetProtection/>
  <mergeCells count="92">
    <mergeCell ref="A2:B2"/>
    <mergeCell ref="D2:E2"/>
    <mergeCell ref="A3:B3"/>
    <mergeCell ref="C3:D3"/>
    <mergeCell ref="A4:B4"/>
    <mergeCell ref="C4:E4"/>
    <mergeCell ref="F4:I4"/>
    <mergeCell ref="A5:B5"/>
    <mergeCell ref="C5:E5"/>
    <mergeCell ref="F5:I5"/>
    <mergeCell ref="A7:I7"/>
    <mergeCell ref="A8:C8"/>
    <mergeCell ref="E8:F8"/>
    <mergeCell ref="G8:I8"/>
    <mergeCell ref="A9:C9"/>
    <mergeCell ref="D9:D10"/>
    <mergeCell ref="E9:F10"/>
    <mergeCell ref="G9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E27:F27"/>
    <mergeCell ref="G27:I27"/>
    <mergeCell ref="E28:F28"/>
    <mergeCell ref="G28:I28"/>
    <mergeCell ref="E29:F29"/>
    <mergeCell ref="G29:I29"/>
    <mergeCell ref="E30:F30"/>
    <mergeCell ref="G30:I30"/>
    <mergeCell ref="E31:F31"/>
    <mergeCell ref="G31:I31"/>
    <mergeCell ref="E32:F32"/>
    <mergeCell ref="G32:I32"/>
    <mergeCell ref="E33:F33"/>
    <mergeCell ref="G33:I33"/>
    <mergeCell ref="E34:F34"/>
    <mergeCell ref="G34:I34"/>
    <mergeCell ref="E35:F35"/>
    <mergeCell ref="G35:I35"/>
    <mergeCell ref="E36:F36"/>
    <mergeCell ref="G36:I36"/>
    <mergeCell ref="E37:F37"/>
    <mergeCell ref="G37:I37"/>
    <mergeCell ref="E38:F38"/>
    <mergeCell ref="G38:I38"/>
    <mergeCell ref="E39:F39"/>
    <mergeCell ref="G39:I39"/>
    <mergeCell ref="E40:F40"/>
    <mergeCell ref="G40:I40"/>
    <mergeCell ref="E41:F41"/>
    <mergeCell ref="G41:I41"/>
    <mergeCell ref="E42:F42"/>
    <mergeCell ref="G42:I42"/>
    <mergeCell ref="E43:F43"/>
    <mergeCell ref="G43:I43"/>
    <mergeCell ref="E44:F44"/>
    <mergeCell ref="G44:I44"/>
    <mergeCell ref="A45:D45"/>
    <mergeCell ref="E45:G45"/>
    <mergeCell ref="J45:J47"/>
    <mergeCell ref="A46:C46"/>
    <mergeCell ref="E46:G46"/>
    <mergeCell ref="H46:I4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99"/>
  <sheetViews>
    <sheetView zoomScale="70" zoomScaleNormal="70" zoomScalePageLayoutView="0" workbookViewId="0" topLeftCell="A1">
      <selection activeCell="M37" sqref="M37"/>
    </sheetView>
  </sheetViews>
  <sheetFormatPr defaultColWidth="9.140625" defaultRowHeight="12.75"/>
  <cols>
    <col min="1" max="2" width="9.140625" style="102" customWidth="1"/>
    <col min="3" max="3" width="3.7109375" style="102" customWidth="1"/>
    <col min="4" max="4" width="9.140625" style="102" customWidth="1"/>
    <col min="5" max="5" width="12.00390625" style="102" bestFit="1" customWidth="1"/>
    <col min="6" max="6" width="3.00390625" style="102" bestFit="1" customWidth="1"/>
    <col min="7" max="7" width="9.140625" style="102" customWidth="1"/>
    <col min="8" max="16384" width="9.140625" style="102" customWidth="1"/>
  </cols>
  <sheetData>
    <row r="1" spans="1:4" ht="14.25">
      <c r="A1" s="343" t="s">
        <v>136</v>
      </c>
      <c r="B1" s="343"/>
      <c r="C1" s="343"/>
      <c r="D1" s="343"/>
    </row>
    <row r="3" spans="2:12" ht="14.25">
      <c r="B3" s="102" t="s">
        <v>137</v>
      </c>
      <c r="C3" s="102" t="s">
        <v>15</v>
      </c>
      <c r="D3" s="344" t="s">
        <v>145</v>
      </c>
      <c r="E3" s="344"/>
      <c r="F3" s="102" t="s">
        <v>15</v>
      </c>
      <c r="G3" s="344" t="s">
        <v>146</v>
      </c>
      <c r="H3" s="344"/>
      <c r="I3" s="344"/>
      <c r="K3" s="344" t="s">
        <v>144</v>
      </c>
      <c r="L3" s="344"/>
    </row>
    <row r="5" spans="2:12" ht="14.25">
      <c r="B5" s="102" t="s">
        <v>137</v>
      </c>
      <c r="C5" s="102" t="s">
        <v>15</v>
      </c>
      <c r="D5" s="343" t="s">
        <v>142</v>
      </c>
      <c r="E5" s="343"/>
      <c r="F5" s="343"/>
      <c r="G5" s="343" t="s">
        <v>143</v>
      </c>
      <c r="H5" s="343"/>
      <c r="I5" s="343"/>
      <c r="K5" s="344" t="s">
        <v>144</v>
      </c>
      <c r="L5" s="344"/>
    </row>
    <row r="7" spans="2:12" ht="14.25">
      <c r="B7" s="102" t="s">
        <v>139</v>
      </c>
      <c r="C7" s="102" t="s">
        <v>15</v>
      </c>
      <c r="D7" s="343" t="s">
        <v>147</v>
      </c>
      <c r="E7" s="343"/>
      <c r="F7" s="343"/>
      <c r="G7" s="343"/>
      <c r="H7" s="343"/>
      <c r="I7" s="343"/>
      <c r="J7" s="343"/>
      <c r="K7" s="344" t="s">
        <v>138</v>
      </c>
      <c r="L7" s="344"/>
    </row>
    <row r="8" spans="3:10" ht="14.25">
      <c r="C8" s="102" t="s">
        <v>15</v>
      </c>
      <c r="D8" s="104" t="s">
        <v>159</v>
      </c>
      <c r="E8" s="106" t="s">
        <v>160</v>
      </c>
      <c r="F8" s="104" t="s">
        <v>15</v>
      </c>
      <c r="G8" s="343" t="s">
        <v>161</v>
      </c>
      <c r="H8" s="343"/>
      <c r="I8" s="343"/>
      <c r="J8" s="343"/>
    </row>
    <row r="9" spans="4:10" ht="14.25">
      <c r="D9" s="104"/>
      <c r="E9" s="106" t="s">
        <v>21</v>
      </c>
      <c r="F9" s="104" t="s">
        <v>15</v>
      </c>
      <c r="G9" s="343" t="s">
        <v>162</v>
      </c>
      <c r="H9" s="343"/>
      <c r="I9" s="343"/>
      <c r="J9" s="343"/>
    </row>
    <row r="10" spans="6:12" ht="14.25">
      <c r="F10" s="102" t="s">
        <v>15</v>
      </c>
      <c r="G10" s="102" t="s">
        <v>163</v>
      </c>
      <c r="H10" s="343" t="s">
        <v>164</v>
      </c>
      <c r="I10" s="343"/>
      <c r="J10" s="343"/>
      <c r="K10" s="343"/>
      <c r="L10" s="343"/>
    </row>
    <row r="11" spans="8:12" ht="14.25">
      <c r="H11" s="104"/>
      <c r="I11" s="104"/>
      <c r="J11" s="104"/>
      <c r="K11" s="104"/>
      <c r="L11" s="104"/>
    </row>
    <row r="12" spans="2:7" ht="14.25">
      <c r="B12" s="102" t="s">
        <v>148</v>
      </c>
      <c r="C12" s="102" t="s">
        <v>15</v>
      </c>
      <c r="D12" s="343" t="s">
        <v>149</v>
      </c>
      <c r="E12" s="343"/>
      <c r="F12" s="343"/>
      <c r="G12" s="343"/>
    </row>
    <row r="13" spans="3:7" ht="14.25">
      <c r="C13" s="102" t="s">
        <v>15</v>
      </c>
      <c r="D13" s="343" t="s">
        <v>150</v>
      </c>
      <c r="E13" s="343"/>
      <c r="F13" s="103"/>
      <c r="G13" s="103"/>
    </row>
    <row r="15" spans="2:12" ht="14.25">
      <c r="B15" s="102" t="s">
        <v>140</v>
      </c>
      <c r="C15" s="102" t="s">
        <v>15</v>
      </c>
      <c r="D15" s="343" t="s">
        <v>151</v>
      </c>
      <c r="E15" s="343"/>
      <c r="F15" s="343"/>
      <c r="G15" s="343"/>
      <c r="H15" s="343"/>
      <c r="I15" s="343" t="s">
        <v>165</v>
      </c>
      <c r="J15" s="343"/>
      <c r="K15" s="343"/>
      <c r="L15" s="343"/>
    </row>
    <row r="16" spans="4:11" ht="14.25">
      <c r="D16" s="343" t="s">
        <v>166</v>
      </c>
      <c r="E16" s="343"/>
      <c r="F16" s="343"/>
      <c r="G16" s="343" t="s">
        <v>167</v>
      </c>
      <c r="H16" s="343"/>
      <c r="I16" s="343"/>
      <c r="J16" s="343"/>
      <c r="K16" s="102" t="s">
        <v>39</v>
      </c>
    </row>
    <row r="17" spans="4:11" ht="14.25">
      <c r="D17" s="343" t="s">
        <v>168</v>
      </c>
      <c r="E17" s="343"/>
      <c r="F17" s="343"/>
      <c r="G17" s="343"/>
      <c r="H17" s="343" t="s">
        <v>169</v>
      </c>
      <c r="I17" s="343"/>
      <c r="J17" s="343"/>
      <c r="K17" s="343"/>
    </row>
    <row r="18" spans="4:8" ht="14.25">
      <c r="D18" s="104"/>
      <c r="E18" s="104"/>
      <c r="F18" s="104"/>
      <c r="G18" s="104"/>
      <c r="H18" s="104"/>
    </row>
    <row r="19" spans="4:12" ht="14.25">
      <c r="D19" s="343" t="s">
        <v>170</v>
      </c>
      <c r="E19" s="343"/>
      <c r="F19" s="343"/>
      <c r="G19" s="343"/>
      <c r="H19" s="343"/>
      <c r="I19" s="343"/>
      <c r="J19" s="343"/>
      <c r="K19" s="343"/>
      <c r="L19" s="343"/>
    </row>
    <row r="20" spans="4:12" ht="14.25">
      <c r="D20" s="343" t="s">
        <v>171</v>
      </c>
      <c r="E20" s="343"/>
      <c r="F20" s="343"/>
      <c r="G20" s="343"/>
      <c r="H20" s="343"/>
      <c r="I20" s="343"/>
      <c r="J20" s="343"/>
      <c r="K20" s="343"/>
      <c r="L20" s="343"/>
    </row>
    <row r="21" spans="3:12" ht="14.25">
      <c r="C21" s="102" t="s">
        <v>0</v>
      </c>
      <c r="D21" s="104"/>
      <c r="E21" s="102" t="s">
        <v>140</v>
      </c>
      <c r="F21" s="104" t="s">
        <v>15</v>
      </c>
      <c r="G21" s="343" t="s">
        <v>172</v>
      </c>
      <c r="H21" s="343"/>
      <c r="I21" s="104" t="s">
        <v>173</v>
      </c>
      <c r="J21" s="104"/>
      <c r="K21" s="104"/>
      <c r="L21" s="104"/>
    </row>
    <row r="22" spans="4:12" ht="14.25">
      <c r="D22" s="104"/>
      <c r="E22" s="102" t="s">
        <v>7</v>
      </c>
      <c r="F22" s="104" t="s">
        <v>15</v>
      </c>
      <c r="G22" s="343" t="s">
        <v>174</v>
      </c>
      <c r="H22" s="343"/>
      <c r="I22" s="343" t="s">
        <v>175</v>
      </c>
      <c r="J22" s="343"/>
      <c r="K22" s="343"/>
      <c r="L22" s="343"/>
    </row>
    <row r="23" spans="4:12" ht="14.25">
      <c r="D23" s="104"/>
      <c r="E23" s="104"/>
      <c r="F23" s="104"/>
      <c r="G23" s="343" t="s">
        <v>176</v>
      </c>
      <c r="H23" s="343"/>
      <c r="I23" s="343"/>
      <c r="J23" s="343"/>
      <c r="K23" s="104"/>
      <c r="L23" s="104"/>
    </row>
    <row r="25" spans="2:5" ht="14.25">
      <c r="B25" s="102" t="s">
        <v>141</v>
      </c>
      <c r="C25" s="102" t="s">
        <v>15</v>
      </c>
      <c r="D25" s="343" t="s">
        <v>152</v>
      </c>
      <c r="E25" s="343"/>
    </row>
    <row r="26" spans="4:11" ht="14.25">
      <c r="D26" s="343" t="s">
        <v>153</v>
      </c>
      <c r="E26" s="343"/>
      <c r="F26" s="343"/>
      <c r="G26" s="343"/>
      <c r="H26" s="343"/>
      <c r="I26" s="343"/>
      <c r="J26" s="343"/>
      <c r="K26" s="343"/>
    </row>
    <row r="27" spans="4:11" ht="14.25">
      <c r="D27" s="343" t="s">
        <v>154</v>
      </c>
      <c r="E27" s="343"/>
      <c r="F27" s="343"/>
      <c r="G27" s="343"/>
      <c r="H27" s="343"/>
      <c r="I27" s="343"/>
      <c r="J27" s="343"/>
      <c r="K27" s="343"/>
    </row>
    <row r="28" spans="4:11" ht="14.25">
      <c r="D28" s="104"/>
      <c r="E28" s="104"/>
      <c r="F28" s="104"/>
      <c r="G28" s="104"/>
      <c r="H28" s="104"/>
      <c r="I28" s="104"/>
      <c r="J28" s="104"/>
      <c r="K28" s="104"/>
    </row>
    <row r="29" spans="2:12" ht="14.25">
      <c r="B29" s="102" t="s">
        <v>5</v>
      </c>
      <c r="C29" s="102" t="s">
        <v>15</v>
      </c>
      <c r="D29" s="343" t="s">
        <v>156</v>
      </c>
      <c r="E29" s="343"/>
      <c r="F29" s="343"/>
      <c r="G29" s="343"/>
      <c r="H29" s="343"/>
      <c r="I29" s="343"/>
      <c r="J29" s="343"/>
      <c r="K29" s="343"/>
      <c r="L29" s="343"/>
    </row>
    <row r="30" spans="4:11" ht="14.25">
      <c r="D30" s="343" t="s">
        <v>155</v>
      </c>
      <c r="E30" s="343"/>
      <c r="F30" s="343"/>
      <c r="G30" s="343"/>
      <c r="H30" s="343"/>
      <c r="I30" s="343"/>
      <c r="J30" s="343"/>
      <c r="K30" s="343"/>
    </row>
    <row r="31" spans="4:9" ht="14.25">
      <c r="D31" s="343" t="s">
        <v>158</v>
      </c>
      <c r="E31" s="343"/>
      <c r="F31" s="343"/>
      <c r="G31" s="343"/>
      <c r="H31" s="343"/>
      <c r="I31" s="343"/>
    </row>
    <row r="32" spans="4:10" ht="14.25">
      <c r="D32" s="343" t="s">
        <v>157</v>
      </c>
      <c r="E32" s="343"/>
      <c r="F32" s="343"/>
      <c r="G32" s="343"/>
      <c r="H32" s="343"/>
      <c r="I32" s="343"/>
      <c r="J32" s="103"/>
    </row>
    <row r="34" spans="1:7" ht="14.25">
      <c r="A34" s="102" t="s">
        <v>177</v>
      </c>
      <c r="B34" s="343" t="s">
        <v>285</v>
      </c>
      <c r="C34" s="343"/>
      <c r="D34" s="343"/>
      <c r="E34" s="343"/>
      <c r="F34" s="343"/>
      <c r="G34" s="343"/>
    </row>
    <row r="36" spans="1:5" ht="14.25">
      <c r="A36" s="102" t="s">
        <v>0</v>
      </c>
      <c r="B36" s="343" t="s">
        <v>136</v>
      </c>
      <c r="C36" s="343"/>
      <c r="D36" s="343"/>
      <c r="E36" s="343"/>
    </row>
    <row r="37" spans="2:5" ht="14.25">
      <c r="B37" s="104"/>
      <c r="C37" s="104"/>
      <c r="D37" s="104"/>
      <c r="E37" s="104"/>
    </row>
    <row r="38" spans="2:12" ht="14.25">
      <c r="B38" s="102" t="s">
        <v>139</v>
      </c>
      <c r="C38" s="102" t="s">
        <v>15</v>
      </c>
      <c r="D38" s="343" t="s">
        <v>229</v>
      </c>
      <c r="E38" s="343"/>
      <c r="F38" s="343"/>
      <c r="G38" s="343"/>
      <c r="H38" s="343"/>
      <c r="I38" s="343"/>
      <c r="J38" s="343"/>
      <c r="K38" s="343" t="s">
        <v>0</v>
      </c>
      <c r="L38" s="343"/>
    </row>
    <row r="39" spans="3:11" ht="14.25">
      <c r="C39" s="102" t="s">
        <v>15</v>
      </c>
      <c r="D39" s="104" t="s">
        <v>159</v>
      </c>
      <c r="E39" s="106" t="s">
        <v>160</v>
      </c>
      <c r="F39" s="104" t="s">
        <v>15</v>
      </c>
      <c r="G39" s="343" t="s">
        <v>178</v>
      </c>
      <c r="H39" s="343"/>
      <c r="I39" s="102" t="s">
        <v>15</v>
      </c>
      <c r="J39" s="123">
        <v>0.5</v>
      </c>
      <c r="K39" s="104" t="s">
        <v>138</v>
      </c>
    </row>
    <row r="40" spans="4:10" ht="14.25">
      <c r="D40" s="104"/>
      <c r="E40" s="106" t="s">
        <v>21</v>
      </c>
      <c r="F40" s="104" t="s">
        <v>15</v>
      </c>
      <c r="G40" s="343" t="s">
        <v>179</v>
      </c>
      <c r="H40" s="343"/>
      <c r="I40" s="102" t="s">
        <v>15</v>
      </c>
      <c r="J40" s="123">
        <v>1.1</v>
      </c>
    </row>
    <row r="41" spans="4:12" ht="14.25">
      <c r="D41" s="104"/>
      <c r="E41" s="106"/>
      <c r="F41" s="104"/>
      <c r="G41" s="104"/>
      <c r="H41" s="104"/>
      <c r="I41" s="111"/>
      <c r="J41" s="111"/>
      <c r="K41" s="111"/>
      <c r="L41" s="111"/>
    </row>
    <row r="42" spans="2:12" ht="14.25">
      <c r="B42" s="102" t="s">
        <v>140</v>
      </c>
      <c r="C42" s="102" t="s">
        <v>15</v>
      </c>
      <c r="D42" s="343" t="s">
        <v>151</v>
      </c>
      <c r="E42" s="343"/>
      <c r="F42" s="343"/>
      <c r="G42" s="343"/>
      <c r="H42" s="343"/>
      <c r="I42" s="345" t="s">
        <v>0</v>
      </c>
      <c r="J42" s="345"/>
      <c r="K42" s="345"/>
      <c r="L42" s="345"/>
    </row>
    <row r="43" spans="4:12" ht="14.25">
      <c r="D43" s="104"/>
      <c r="E43" s="102" t="s">
        <v>7</v>
      </c>
      <c r="F43" s="104" t="s">
        <v>15</v>
      </c>
      <c r="G43" s="343" t="s">
        <v>174</v>
      </c>
      <c r="H43" s="343"/>
      <c r="I43" s="106" t="s">
        <v>15</v>
      </c>
      <c r="J43" s="123">
        <v>10</v>
      </c>
      <c r="K43" s="102" t="s">
        <v>63</v>
      </c>
      <c r="L43" s="103"/>
    </row>
    <row r="44" spans="3:12" ht="14.25">
      <c r="C44" s="102" t="s">
        <v>0</v>
      </c>
      <c r="D44" s="104"/>
      <c r="E44" s="102" t="s">
        <v>140</v>
      </c>
      <c r="F44" s="104" t="s">
        <v>15</v>
      </c>
      <c r="G44" s="343" t="s">
        <v>172</v>
      </c>
      <c r="H44" s="343"/>
      <c r="I44" s="104" t="s">
        <v>180</v>
      </c>
      <c r="J44" s="124">
        <f>0.034*J43+0.25</f>
        <v>0.5900000000000001</v>
      </c>
      <c r="K44" s="102" t="s">
        <v>173</v>
      </c>
      <c r="L44" s="104"/>
    </row>
    <row r="46" spans="2:9" ht="14.25">
      <c r="B46" s="102" t="s">
        <v>141</v>
      </c>
      <c r="C46" s="102" t="s">
        <v>15</v>
      </c>
      <c r="D46" s="343" t="s">
        <v>152</v>
      </c>
      <c r="E46" s="343"/>
      <c r="F46" s="102" t="s">
        <v>15</v>
      </c>
      <c r="G46" s="102">
        <v>1</v>
      </c>
      <c r="H46" s="344" t="s">
        <v>194</v>
      </c>
      <c r="I46" s="344"/>
    </row>
    <row r="47" spans="4:11" ht="14.25">
      <c r="D47" s="104"/>
      <c r="E47" s="104"/>
      <c r="F47" s="104"/>
      <c r="G47" s="104"/>
      <c r="H47" s="104"/>
      <c r="I47" s="104"/>
      <c r="J47" s="104"/>
      <c r="K47" s="104"/>
    </row>
    <row r="48" spans="2:12" ht="14.25">
      <c r="B48" s="102" t="s">
        <v>5</v>
      </c>
      <c r="C48" s="102" t="s">
        <v>15</v>
      </c>
      <c r="D48" s="344" t="s">
        <v>193</v>
      </c>
      <c r="E48" s="344"/>
      <c r="F48" s="109" t="s">
        <v>15</v>
      </c>
      <c r="G48" s="123">
        <v>50</v>
      </c>
      <c r="H48" s="103" t="s">
        <v>173</v>
      </c>
      <c r="I48" s="102" t="s">
        <v>5</v>
      </c>
      <c r="J48" s="102" t="s">
        <v>15</v>
      </c>
      <c r="K48" s="125">
        <f>G48/60</f>
        <v>0.8333333333333334</v>
      </c>
      <c r="L48" s="103"/>
    </row>
    <row r="49" spans="4:10" s="111" customFormat="1" ht="14.25">
      <c r="D49" s="108"/>
      <c r="E49" s="108"/>
      <c r="F49" s="109"/>
      <c r="G49" s="109"/>
      <c r="H49" s="109"/>
      <c r="I49" s="109"/>
      <c r="J49" s="109"/>
    </row>
    <row r="50" spans="2:12" ht="14.25">
      <c r="B50" s="102" t="s">
        <v>137</v>
      </c>
      <c r="C50" s="102" t="s">
        <v>15</v>
      </c>
      <c r="D50" s="344" t="s">
        <v>145</v>
      </c>
      <c r="E50" s="344"/>
      <c r="F50" s="102" t="s">
        <v>15</v>
      </c>
      <c r="G50" s="344" t="s">
        <v>146</v>
      </c>
      <c r="H50" s="344"/>
      <c r="I50" s="344"/>
      <c r="K50" s="343" t="s">
        <v>144</v>
      </c>
      <c r="L50" s="343"/>
    </row>
    <row r="51" ht="14.25">
      <c r="L51" s="347" t="s">
        <v>296</v>
      </c>
    </row>
    <row r="52" spans="3:12" ht="14.25">
      <c r="C52" s="102" t="s">
        <v>15</v>
      </c>
      <c r="D52" s="346">
        <f>J39*J40*(60/J44)*G46*K48</f>
        <v>46.610169491525426</v>
      </c>
      <c r="E52" s="346"/>
      <c r="F52" s="344" t="s">
        <v>144</v>
      </c>
      <c r="G52" s="344"/>
      <c r="L52" s="347"/>
    </row>
    <row r="53" ht="14.25">
      <c r="L53" s="347"/>
    </row>
    <row r="55" spans="4:9" ht="14.25">
      <c r="D55" s="344" t="s">
        <v>181</v>
      </c>
      <c r="E55" s="344"/>
      <c r="F55" s="102" t="s">
        <v>15</v>
      </c>
      <c r="G55" s="344" t="s">
        <v>184</v>
      </c>
      <c r="H55" s="344"/>
      <c r="I55" s="344"/>
    </row>
    <row r="57" spans="6:9" ht="14.25">
      <c r="F57" s="102" t="s">
        <v>15</v>
      </c>
      <c r="G57" s="123">
        <v>2000</v>
      </c>
      <c r="H57" s="105" t="s">
        <v>182</v>
      </c>
      <c r="I57" s="126">
        <f>D52</f>
        <v>46.610169491525426</v>
      </c>
    </row>
    <row r="58" spans="6:8" ht="14.25">
      <c r="F58" s="102" t="s">
        <v>15</v>
      </c>
      <c r="G58" s="127">
        <f>G57/I57</f>
        <v>42.90909090909091</v>
      </c>
      <c r="H58" s="102" t="s">
        <v>183</v>
      </c>
    </row>
    <row r="59" spans="6:8" ht="14.25">
      <c r="F59" s="102" t="s">
        <v>15</v>
      </c>
      <c r="G59" s="129">
        <v>43</v>
      </c>
      <c r="H59" s="102" t="s">
        <v>183</v>
      </c>
    </row>
    <row r="60" spans="1:9" ht="14.25">
      <c r="A60" s="348" t="s">
        <v>200</v>
      </c>
      <c r="B60" s="348"/>
      <c r="C60" s="348"/>
      <c r="D60" s="348"/>
      <c r="E60" s="348"/>
      <c r="F60" s="102" t="s">
        <v>15</v>
      </c>
      <c r="G60" s="129">
        <v>8</v>
      </c>
      <c r="H60" s="102" t="s">
        <v>183</v>
      </c>
      <c r="I60" s="102" t="s">
        <v>0</v>
      </c>
    </row>
    <row r="61" spans="2:11" ht="14.25">
      <c r="B61" s="348" t="s">
        <v>201</v>
      </c>
      <c r="C61" s="348"/>
      <c r="D61" s="348"/>
      <c r="E61" s="348"/>
      <c r="F61" s="102" t="s">
        <v>15</v>
      </c>
      <c r="G61" s="128">
        <f>ROUND(G59/G60,0)</f>
        <v>5</v>
      </c>
      <c r="H61" s="102" t="s">
        <v>202</v>
      </c>
      <c r="I61" s="102" t="s">
        <v>15</v>
      </c>
      <c r="J61" s="124">
        <f>G60*G61</f>
        <v>40</v>
      </c>
      <c r="K61" s="102" t="s">
        <v>183</v>
      </c>
    </row>
    <row r="62" spans="2:8" s="111" customFormat="1" ht="14.25">
      <c r="B62" s="349" t="s">
        <v>203</v>
      </c>
      <c r="C62" s="349"/>
      <c r="D62" s="349"/>
      <c r="E62" s="349"/>
      <c r="F62" s="102" t="s">
        <v>15</v>
      </c>
      <c r="G62" s="128">
        <f>G59-(G60*G61)</f>
        <v>3</v>
      </c>
      <c r="H62" s="111" t="s">
        <v>183</v>
      </c>
    </row>
    <row r="63" spans="2:7" s="111" customFormat="1" ht="14.25">
      <c r="B63" s="112"/>
      <c r="C63" s="112"/>
      <c r="D63" s="112"/>
      <c r="E63" s="112"/>
      <c r="G63" s="113"/>
    </row>
    <row r="64" spans="1:9" ht="14.25">
      <c r="A64" s="348" t="s">
        <v>185</v>
      </c>
      <c r="B64" s="348"/>
      <c r="C64" s="348"/>
      <c r="D64" s="102" t="s">
        <v>15</v>
      </c>
      <c r="E64" s="130">
        <v>1000</v>
      </c>
      <c r="F64" s="104"/>
      <c r="G64" s="102" t="s">
        <v>186</v>
      </c>
      <c r="H64" s="344" t="s">
        <v>191</v>
      </c>
      <c r="I64" s="344"/>
    </row>
    <row r="65" spans="1:7" s="111" customFormat="1" ht="14.25">
      <c r="A65" s="112"/>
      <c r="B65" s="112"/>
      <c r="C65" s="112"/>
      <c r="D65" s="111" t="s">
        <v>15</v>
      </c>
      <c r="E65" s="131">
        <f>G59*E64</f>
        <v>43000</v>
      </c>
      <c r="F65" s="108"/>
      <c r="G65" s="111" t="s">
        <v>195</v>
      </c>
    </row>
    <row r="66" spans="1:6" s="111" customFormat="1" ht="14.25">
      <c r="A66" s="112"/>
      <c r="B66" s="112"/>
      <c r="C66" s="112"/>
      <c r="E66" s="201"/>
      <c r="F66" s="108"/>
    </row>
    <row r="67" spans="1:11" ht="14.25">
      <c r="A67" s="348" t="s">
        <v>204</v>
      </c>
      <c r="B67" s="348"/>
      <c r="C67" s="348"/>
      <c r="D67" s="102" t="s">
        <v>15</v>
      </c>
      <c r="E67" s="130">
        <v>100</v>
      </c>
      <c r="F67" s="104"/>
      <c r="G67" s="102" t="s">
        <v>186</v>
      </c>
      <c r="H67" s="344" t="s">
        <v>205</v>
      </c>
      <c r="I67" s="344"/>
      <c r="J67" s="123">
        <f>J61</f>
        <v>40</v>
      </c>
      <c r="K67" s="102" t="s">
        <v>183</v>
      </c>
    </row>
    <row r="68" spans="1:7" s="111" customFormat="1" ht="14.25">
      <c r="A68" s="112"/>
      <c r="B68" s="112"/>
      <c r="C68" s="112"/>
      <c r="D68" s="111" t="s">
        <v>15</v>
      </c>
      <c r="E68" s="131">
        <f>J61*E67</f>
        <v>4000</v>
      </c>
      <c r="F68" s="108"/>
      <c r="G68" s="111" t="s">
        <v>197</v>
      </c>
    </row>
    <row r="69" spans="1:6" s="111" customFormat="1" ht="14.25">
      <c r="A69" s="112"/>
      <c r="B69" s="112"/>
      <c r="C69" s="112"/>
      <c r="E69" s="110"/>
      <c r="F69" s="108"/>
    </row>
    <row r="70" spans="1:7" ht="14.25">
      <c r="A70" s="348" t="s">
        <v>192</v>
      </c>
      <c r="B70" s="348"/>
      <c r="C70" s="348"/>
      <c r="D70" s="102" t="s">
        <v>15</v>
      </c>
      <c r="E70" s="130">
        <v>200</v>
      </c>
      <c r="F70" s="104"/>
      <c r="G70" s="102" t="s">
        <v>186</v>
      </c>
    </row>
    <row r="71" spans="1:10" s="111" customFormat="1" ht="14.25">
      <c r="A71" s="349" t="s">
        <v>196</v>
      </c>
      <c r="B71" s="349"/>
      <c r="C71" s="349"/>
      <c r="D71" s="102" t="s">
        <v>15</v>
      </c>
      <c r="E71" s="132">
        <f>G62</f>
        <v>3</v>
      </c>
      <c r="F71" s="108"/>
      <c r="G71" s="111" t="s">
        <v>183</v>
      </c>
      <c r="H71" s="102" t="s">
        <v>15</v>
      </c>
      <c r="I71" s="133">
        <f>E70*E71</f>
        <v>600</v>
      </c>
      <c r="J71" s="111" t="s">
        <v>197</v>
      </c>
    </row>
    <row r="72" spans="1:5" s="111" customFormat="1" ht="14.25">
      <c r="A72" s="112"/>
      <c r="B72" s="112"/>
      <c r="C72" s="112"/>
      <c r="E72" s="201"/>
    </row>
    <row r="73" spans="1:12" ht="15">
      <c r="A73" s="348" t="s">
        <v>187</v>
      </c>
      <c r="B73" s="348"/>
      <c r="C73" s="348"/>
      <c r="D73" s="102" t="s">
        <v>15</v>
      </c>
      <c r="E73" s="130">
        <v>0.1514</v>
      </c>
      <c r="F73" s="104"/>
      <c r="G73" s="343" t="s">
        <v>188</v>
      </c>
      <c r="H73" s="343"/>
      <c r="I73" s="343"/>
      <c r="J73" s="343" t="s">
        <v>189</v>
      </c>
      <c r="K73" s="343"/>
      <c r="L73" s="146" t="s">
        <v>349</v>
      </c>
    </row>
    <row r="74" spans="1:12" s="196" customFormat="1" ht="15">
      <c r="A74" s="200"/>
      <c r="B74" s="200"/>
      <c r="C74" s="200"/>
      <c r="D74" s="196" t="s">
        <v>15</v>
      </c>
      <c r="E74" s="130">
        <v>0.2271</v>
      </c>
      <c r="F74" s="195"/>
      <c r="G74" s="343" t="s">
        <v>188</v>
      </c>
      <c r="H74" s="343"/>
      <c r="I74" s="343"/>
      <c r="J74" s="343" t="s">
        <v>190</v>
      </c>
      <c r="K74" s="343"/>
      <c r="L74" s="146" t="s">
        <v>349</v>
      </c>
    </row>
    <row r="75" spans="1:11" ht="14.25">
      <c r="A75" s="348" t="s">
        <v>199</v>
      </c>
      <c r="B75" s="348"/>
      <c r="C75" s="348"/>
      <c r="D75" s="102" t="s">
        <v>15</v>
      </c>
      <c r="E75" s="130">
        <v>120</v>
      </c>
      <c r="F75" s="104"/>
      <c r="G75" s="195" t="s">
        <v>351</v>
      </c>
      <c r="H75" s="104"/>
      <c r="I75" s="104"/>
      <c r="J75" s="104"/>
      <c r="K75" s="104"/>
    </row>
    <row r="76" spans="1:11" ht="14.25">
      <c r="A76" s="348" t="s">
        <v>198</v>
      </c>
      <c r="B76" s="348"/>
      <c r="C76" s="348"/>
      <c r="D76" s="102" t="s">
        <v>15</v>
      </c>
      <c r="E76" s="130">
        <v>30</v>
      </c>
      <c r="F76" s="104"/>
      <c r="G76" s="195" t="s">
        <v>195</v>
      </c>
      <c r="H76" s="103"/>
      <c r="I76" s="104"/>
      <c r="J76" s="104"/>
      <c r="K76" s="104"/>
    </row>
    <row r="77" spans="4:8" ht="14.25">
      <c r="D77" s="102" t="s">
        <v>15</v>
      </c>
      <c r="E77" s="133">
        <f>E73*E75*G59*E76</f>
        <v>23436.719999999998</v>
      </c>
      <c r="G77" s="343" t="s">
        <v>197</v>
      </c>
      <c r="H77" s="343"/>
    </row>
    <row r="78" spans="1:10" ht="14.25">
      <c r="A78" s="348" t="s">
        <v>348</v>
      </c>
      <c r="B78" s="348"/>
      <c r="C78" s="348"/>
      <c r="D78" s="102" t="s">
        <v>15</v>
      </c>
      <c r="E78" s="131">
        <f>E77*0.1</f>
        <v>2343.672</v>
      </c>
      <c r="F78" s="107"/>
      <c r="G78" s="343" t="s">
        <v>350</v>
      </c>
      <c r="H78" s="343"/>
      <c r="I78" s="343"/>
      <c r="J78" s="343"/>
    </row>
    <row r="80" spans="1:8" ht="14.25">
      <c r="A80" s="343" t="s">
        <v>206</v>
      </c>
      <c r="B80" s="343"/>
      <c r="C80" s="343"/>
      <c r="D80" s="343"/>
      <c r="E80" s="343"/>
      <c r="F80" s="343"/>
      <c r="G80" s="343"/>
      <c r="H80" s="343"/>
    </row>
    <row r="82" spans="1:10" ht="14.25">
      <c r="A82" s="348" t="s">
        <v>185</v>
      </c>
      <c r="B82" s="348"/>
      <c r="C82" s="348"/>
      <c r="D82" s="102" t="s">
        <v>15</v>
      </c>
      <c r="E82" s="213">
        <f>E65</f>
        <v>43000</v>
      </c>
      <c r="G82" s="102" t="s">
        <v>197</v>
      </c>
      <c r="H82" s="102" t="s">
        <v>208</v>
      </c>
      <c r="I82" s="123">
        <v>1</v>
      </c>
      <c r="J82" s="102" t="s">
        <v>209</v>
      </c>
    </row>
    <row r="83" spans="1:10" ht="14.25">
      <c r="A83" s="348" t="s">
        <v>204</v>
      </c>
      <c r="B83" s="348"/>
      <c r="C83" s="348"/>
      <c r="D83" s="102" t="s">
        <v>15</v>
      </c>
      <c r="E83" s="213">
        <f>E68</f>
        <v>4000</v>
      </c>
      <c r="G83" s="102" t="s">
        <v>197</v>
      </c>
      <c r="H83" s="102" t="s">
        <v>208</v>
      </c>
      <c r="I83" s="124">
        <f>J67</f>
        <v>40</v>
      </c>
      <c r="J83" s="102" t="s">
        <v>210</v>
      </c>
    </row>
    <row r="84" spans="1:10" ht="14.25">
      <c r="A84" s="348" t="s">
        <v>192</v>
      </c>
      <c r="B84" s="348"/>
      <c r="C84" s="348"/>
      <c r="D84" s="102" t="s">
        <v>15</v>
      </c>
      <c r="E84" s="213">
        <f>I71</f>
        <v>600</v>
      </c>
      <c r="G84" s="102" t="s">
        <v>197</v>
      </c>
      <c r="H84" s="102" t="s">
        <v>208</v>
      </c>
      <c r="I84" s="128">
        <f>G62</f>
        <v>3</v>
      </c>
      <c r="J84" s="102" t="s">
        <v>210</v>
      </c>
    </row>
    <row r="85" spans="1:12" ht="14.25">
      <c r="A85" s="348" t="s">
        <v>187</v>
      </c>
      <c r="B85" s="348"/>
      <c r="C85" s="348"/>
      <c r="D85" s="102" t="s">
        <v>15</v>
      </c>
      <c r="E85" s="214">
        <f>E77</f>
        <v>23436.719999999998</v>
      </c>
      <c r="G85" s="102" t="s">
        <v>197</v>
      </c>
      <c r="H85" s="102" t="s">
        <v>208</v>
      </c>
      <c r="I85" s="124">
        <v>26</v>
      </c>
      <c r="J85" s="102" t="s">
        <v>210</v>
      </c>
      <c r="K85" s="343" t="s">
        <v>189</v>
      </c>
      <c r="L85" s="343"/>
    </row>
    <row r="86" spans="1:12" ht="14.25">
      <c r="A86" s="348" t="s">
        <v>207</v>
      </c>
      <c r="B86" s="348"/>
      <c r="C86" s="348"/>
      <c r="D86" s="102" t="s">
        <v>15</v>
      </c>
      <c r="E86" s="134">
        <f>E78</f>
        <v>2343.672</v>
      </c>
      <c r="G86" s="102" t="s">
        <v>197</v>
      </c>
      <c r="H86" s="102" t="s">
        <v>208</v>
      </c>
      <c r="I86" s="124">
        <v>26</v>
      </c>
      <c r="J86" s="102" t="s">
        <v>210</v>
      </c>
      <c r="K86" s="343" t="s">
        <v>189</v>
      </c>
      <c r="L86" s="343"/>
    </row>
    <row r="87" spans="1:3" ht="14.25">
      <c r="A87" s="344"/>
      <c r="B87" s="344"/>
      <c r="C87" s="344"/>
    </row>
    <row r="88" spans="1:5" ht="14.25">
      <c r="A88" s="343" t="s">
        <v>211</v>
      </c>
      <c r="B88" s="343"/>
      <c r="C88" s="343"/>
      <c r="D88" s="343"/>
      <c r="E88" s="343"/>
    </row>
    <row r="89" spans="1:12" ht="14.25">
      <c r="A89" s="348">
        <v>1</v>
      </c>
      <c r="B89" s="348"/>
      <c r="C89" s="348"/>
      <c r="D89" s="343" t="s">
        <v>212</v>
      </c>
      <c r="E89" s="343"/>
      <c r="F89" s="343"/>
      <c r="G89" s="343"/>
      <c r="H89" s="343"/>
      <c r="I89" s="343"/>
      <c r="J89" s="343"/>
      <c r="K89" s="343"/>
      <c r="L89" s="343"/>
    </row>
    <row r="90" spans="1:12" ht="14.25">
      <c r="A90" s="348">
        <v>2</v>
      </c>
      <c r="B90" s="348"/>
      <c r="C90" s="348"/>
      <c r="D90" s="343" t="s">
        <v>286</v>
      </c>
      <c r="E90" s="343"/>
      <c r="F90" s="343"/>
      <c r="G90" s="343"/>
      <c r="H90" s="343"/>
      <c r="I90" s="343"/>
      <c r="J90" s="343"/>
      <c r="K90" s="343"/>
      <c r="L90" s="343"/>
    </row>
    <row r="91" spans="1:12" ht="14.25">
      <c r="A91" s="348">
        <v>3</v>
      </c>
      <c r="B91" s="348"/>
      <c r="C91" s="348"/>
      <c r="D91" s="343" t="s">
        <v>213</v>
      </c>
      <c r="E91" s="343"/>
      <c r="F91" s="343"/>
      <c r="G91" s="343"/>
      <c r="H91" s="343"/>
      <c r="I91" s="343"/>
      <c r="J91" s="343"/>
      <c r="K91" s="343"/>
      <c r="L91" s="343"/>
    </row>
    <row r="92" spans="1:12" ht="14.25">
      <c r="A92" s="348">
        <v>4</v>
      </c>
      <c r="B92" s="348"/>
      <c r="C92" s="348"/>
      <c r="D92" s="343" t="s">
        <v>214</v>
      </c>
      <c r="E92" s="343"/>
      <c r="F92" s="343"/>
      <c r="G92" s="343"/>
      <c r="H92" s="343"/>
      <c r="I92" s="343"/>
      <c r="J92" s="343"/>
      <c r="K92" s="343"/>
      <c r="L92" s="343"/>
    </row>
    <row r="93" spans="1:12" ht="14.25">
      <c r="A93" s="348">
        <v>5</v>
      </c>
      <c r="B93" s="348"/>
      <c r="C93" s="348"/>
      <c r="D93" s="343" t="s">
        <v>215</v>
      </c>
      <c r="E93" s="343"/>
      <c r="F93" s="343"/>
      <c r="G93" s="343"/>
      <c r="H93" s="343"/>
      <c r="I93" s="343"/>
      <c r="J93" s="343"/>
      <c r="K93" s="343"/>
      <c r="L93" s="343"/>
    </row>
    <row r="94" spans="1:12" ht="14.25">
      <c r="A94" s="348">
        <v>6</v>
      </c>
      <c r="B94" s="348"/>
      <c r="C94" s="348"/>
      <c r="D94" s="343" t="s">
        <v>216</v>
      </c>
      <c r="E94" s="343"/>
      <c r="F94" s="343"/>
      <c r="G94" s="343"/>
      <c r="H94" s="343"/>
      <c r="I94" s="343"/>
      <c r="J94" s="343"/>
      <c r="K94" s="343"/>
      <c r="L94" s="343"/>
    </row>
    <row r="95" spans="1:12" s="174" customFormat="1" ht="14.25">
      <c r="A95" s="348">
        <v>7</v>
      </c>
      <c r="B95" s="348"/>
      <c r="C95" s="348"/>
      <c r="D95" s="343" t="s">
        <v>298</v>
      </c>
      <c r="E95" s="343"/>
      <c r="F95" s="343"/>
      <c r="G95" s="343"/>
      <c r="H95" s="343"/>
      <c r="I95" s="343"/>
      <c r="J95" s="343"/>
      <c r="K95" s="343"/>
      <c r="L95" s="343"/>
    </row>
    <row r="96" spans="3:4" s="174" customFormat="1" ht="14.25">
      <c r="C96" s="175">
        <v>8</v>
      </c>
      <c r="D96" s="173" t="s">
        <v>287</v>
      </c>
    </row>
    <row r="97" ht="14.25">
      <c r="L97" s="347" t="s">
        <v>297</v>
      </c>
    </row>
    <row r="98" ht="14.25">
      <c r="L98" s="347"/>
    </row>
    <row r="99" ht="14.25">
      <c r="L99" s="347"/>
    </row>
  </sheetData>
  <sheetProtection/>
  <mergeCells count="98">
    <mergeCell ref="L97:L99"/>
    <mergeCell ref="A94:C94"/>
    <mergeCell ref="D94:L94"/>
    <mergeCell ref="A95:C95"/>
    <mergeCell ref="D95:L95"/>
    <mergeCell ref="A91:C91"/>
    <mergeCell ref="D91:L91"/>
    <mergeCell ref="A92:C92"/>
    <mergeCell ref="D92:L92"/>
    <mergeCell ref="A93:C93"/>
    <mergeCell ref="D93:L93"/>
    <mergeCell ref="A87:C87"/>
    <mergeCell ref="A88:E88"/>
    <mergeCell ref="A89:C89"/>
    <mergeCell ref="D89:L89"/>
    <mergeCell ref="A90:C90"/>
    <mergeCell ref="D90:L90"/>
    <mergeCell ref="A80:H80"/>
    <mergeCell ref="A82:C82"/>
    <mergeCell ref="A83:C83"/>
    <mergeCell ref="A84:C84"/>
    <mergeCell ref="A85:C85"/>
    <mergeCell ref="A86:C86"/>
    <mergeCell ref="J73:K73"/>
    <mergeCell ref="A75:C75"/>
    <mergeCell ref="A76:C76"/>
    <mergeCell ref="A78:C78"/>
    <mergeCell ref="G78:J78"/>
    <mergeCell ref="G74:I74"/>
    <mergeCell ref="J74:K74"/>
    <mergeCell ref="G77:H77"/>
    <mergeCell ref="A67:C67"/>
    <mergeCell ref="H67:I67"/>
    <mergeCell ref="A70:C70"/>
    <mergeCell ref="A71:C71"/>
    <mergeCell ref="A73:C73"/>
    <mergeCell ref="G73:I73"/>
    <mergeCell ref="D55:E55"/>
    <mergeCell ref="G55:I55"/>
    <mergeCell ref="A60:E60"/>
    <mergeCell ref="B61:E61"/>
    <mergeCell ref="B62:E62"/>
    <mergeCell ref="A64:C64"/>
    <mergeCell ref="H64:I64"/>
    <mergeCell ref="D48:E48"/>
    <mergeCell ref="D50:E50"/>
    <mergeCell ref="G50:I50"/>
    <mergeCell ref="K50:L50"/>
    <mergeCell ref="D52:E52"/>
    <mergeCell ref="F52:G52"/>
    <mergeCell ref="L51:L53"/>
    <mergeCell ref="G40:H40"/>
    <mergeCell ref="D42:H42"/>
    <mergeCell ref="I42:L42"/>
    <mergeCell ref="G43:H43"/>
    <mergeCell ref="G44:H44"/>
    <mergeCell ref="D46:E46"/>
    <mergeCell ref="H46:I46"/>
    <mergeCell ref="D32:I32"/>
    <mergeCell ref="B36:E36"/>
    <mergeCell ref="D38:J38"/>
    <mergeCell ref="K38:L38"/>
    <mergeCell ref="G39:H39"/>
    <mergeCell ref="B34:G34"/>
    <mergeCell ref="D25:E25"/>
    <mergeCell ref="D26:K26"/>
    <mergeCell ref="D27:K27"/>
    <mergeCell ref="D29:L29"/>
    <mergeCell ref="D30:K30"/>
    <mergeCell ref="D31:I31"/>
    <mergeCell ref="D19:L19"/>
    <mergeCell ref="D20:L20"/>
    <mergeCell ref="G21:H21"/>
    <mergeCell ref="G22:H22"/>
    <mergeCell ref="I22:L22"/>
    <mergeCell ref="G23:J23"/>
    <mergeCell ref="D15:H15"/>
    <mergeCell ref="I15:L15"/>
    <mergeCell ref="D16:F16"/>
    <mergeCell ref="G16:J16"/>
    <mergeCell ref="D17:G17"/>
    <mergeCell ref="H17:K17"/>
    <mergeCell ref="K7:L7"/>
    <mergeCell ref="G8:J8"/>
    <mergeCell ref="G9:J9"/>
    <mergeCell ref="H10:L10"/>
    <mergeCell ref="D12:G12"/>
    <mergeCell ref="D13:E13"/>
    <mergeCell ref="K85:L85"/>
    <mergeCell ref="K86:L86"/>
    <mergeCell ref="A1:D1"/>
    <mergeCell ref="D3:E3"/>
    <mergeCell ref="G3:I3"/>
    <mergeCell ref="K3:L3"/>
    <mergeCell ref="D5:F5"/>
    <mergeCell ref="G5:I5"/>
    <mergeCell ref="K5:L5"/>
    <mergeCell ref="D7:J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6"/>
  <sheetViews>
    <sheetView zoomScale="70" zoomScaleNormal="70" zoomScalePageLayoutView="0" workbookViewId="0" topLeftCell="A1">
      <selection activeCell="N28" sqref="N28"/>
    </sheetView>
  </sheetViews>
  <sheetFormatPr defaultColWidth="9.140625" defaultRowHeight="12.75"/>
  <cols>
    <col min="1" max="2" width="9.140625" style="196" customWidth="1"/>
    <col min="3" max="3" width="3.7109375" style="196" customWidth="1"/>
    <col min="4" max="4" width="9.140625" style="196" customWidth="1"/>
    <col min="5" max="5" width="12.00390625" style="196" bestFit="1" customWidth="1"/>
    <col min="6" max="6" width="3.00390625" style="196" bestFit="1" customWidth="1"/>
    <col min="7" max="7" width="9.140625" style="196" customWidth="1"/>
    <col min="8" max="16384" width="9.140625" style="196" customWidth="1"/>
  </cols>
  <sheetData>
    <row r="1" spans="1:4" ht="14.25">
      <c r="A1" s="343" t="s">
        <v>136</v>
      </c>
      <c r="B1" s="343"/>
      <c r="C1" s="343"/>
      <c r="D1" s="343"/>
    </row>
    <row r="3" spans="2:12" ht="14.25">
      <c r="B3" s="196" t="s">
        <v>137</v>
      </c>
      <c r="C3" s="196" t="s">
        <v>15</v>
      </c>
      <c r="D3" s="344" t="s">
        <v>145</v>
      </c>
      <c r="E3" s="344"/>
      <c r="F3" s="196" t="s">
        <v>15</v>
      </c>
      <c r="G3" s="344" t="s">
        <v>146</v>
      </c>
      <c r="H3" s="344"/>
      <c r="I3" s="344"/>
      <c r="K3" s="344" t="s">
        <v>144</v>
      </c>
      <c r="L3" s="344"/>
    </row>
    <row r="5" spans="2:12" ht="14.25">
      <c r="B5" s="196" t="s">
        <v>137</v>
      </c>
      <c r="C5" s="196" t="s">
        <v>15</v>
      </c>
      <c r="D5" s="343" t="s">
        <v>142</v>
      </c>
      <c r="E5" s="343"/>
      <c r="F5" s="343"/>
      <c r="G5" s="343" t="s">
        <v>143</v>
      </c>
      <c r="H5" s="343"/>
      <c r="I5" s="343"/>
      <c r="K5" s="344" t="s">
        <v>144</v>
      </c>
      <c r="L5" s="344"/>
    </row>
    <row r="7" spans="2:12" ht="14.25">
      <c r="B7" s="196" t="s">
        <v>139</v>
      </c>
      <c r="C7" s="196" t="s">
        <v>15</v>
      </c>
      <c r="D7" s="343" t="s">
        <v>147</v>
      </c>
      <c r="E7" s="343"/>
      <c r="F7" s="343"/>
      <c r="G7" s="343"/>
      <c r="H7" s="343"/>
      <c r="I7" s="343"/>
      <c r="J7" s="343"/>
      <c r="K7" s="344" t="s">
        <v>138</v>
      </c>
      <c r="L7" s="344"/>
    </row>
    <row r="8" spans="3:10" ht="14.25">
      <c r="C8" s="196" t="s">
        <v>15</v>
      </c>
      <c r="D8" s="195" t="s">
        <v>159</v>
      </c>
      <c r="E8" s="200" t="s">
        <v>160</v>
      </c>
      <c r="F8" s="195" t="s">
        <v>15</v>
      </c>
      <c r="G8" s="343" t="s">
        <v>161</v>
      </c>
      <c r="H8" s="343"/>
      <c r="I8" s="343"/>
      <c r="J8" s="343"/>
    </row>
    <row r="9" spans="4:10" ht="14.25">
      <c r="D9" s="195"/>
      <c r="E9" s="200" t="s">
        <v>21</v>
      </c>
      <c r="F9" s="195" t="s">
        <v>15</v>
      </c>
      <c r="G9" s="343" t="s">
        <v>162</v>
      </c>
      <c r="H9" s="343"/>
      <c r="I9" s="343"/>
      <c r="J9" s="343"/>
    </row>
    <row r="10" spans="6:12" ht="14.25">
      <c r="F10" s="196" t="s">
        <v>15</v>
      </c>
      <c r="G10" s="196" t="s">
        <v>163</v>
      </c>
      <c r="H10" s="343" t="s">
        <v>164</v>
      </c>
      <c r="I10" s="343"/>
      <c r="J10" s="343"/>
      <c r="K10" s="343"/>
      <c r="L10" s="343"/>
    </row>
    <row r="11" spans="8:12" ht="14.25">
      <c r="H11" s="195"/>
      <c r="I11" s="195"/>
      <c r="J11" s="195"/>
      <c r="K11" s="195"/>
      <c r="L11" s="195"/>
    </row>
    <row r="12" spans="2:7" ht="14.25">
      <c r="B12" s="196" t="s">
        <v>148</v>
      </c>
      <c r="C12" s="196" t="s">
        <v>15</v>
      </c>
      <c r="D12" s="343" t="s">
        <v>149</v>
      </c>
      <c r="E12" s="343"/>
      <c r="F12" s="343"/>
      <c r="G12" s="343"/>
    </row>
    <row r="13" spans="3:7" ht="14.25">
      <c r="C13" s="196" t="s">
        <v>15</v>
      </c>
      <c r="D13" s="343" t="s">
        <v>150</v>
      </c>
      <c r="E13" s="343"/>
      <c r="F13" s="103"/>
      <c r="G13" s="103"/>
    </row>
    <row r="15" spans="2:12" ht="14.25">
      <c r="B15" s="196" t="s">
        <v>140</v>
      </c>
      <c r="C15" s="196" t="s">
        <v>15</v>
      </c>
      <c r="D15" s="343" t="s">
        <v>151</v>
      </c>
      <c r="E15" s="343"/>
      <c r="F15" s="343"/>
      <c r="G15" s="343"/>
      <c r="H15" s="343"/>
      <c r="I15" s="343" t="s">
        <v>165</v>
      </c>
      <c r="J15" s="343"/>
      <c r="K15" s="343"/>
      <c r="L15" s="343"/>
    </row>
    <row r="16" spans="4:11" ht="14.25">
      <c r="D16" s="343" t="s">
        <v>166</v>
      </c>
      <c r="E16" s="343"/>
      <c r="F16" s="343"/>
      <c r="G16" s="343" t="s">
        <v>167</v>
      </c>
      <c r="H16" s="343"/>
      <c r="I16" s="343"/>
      <c r="J16" s="343"/>
      <c r="K16" s="196" t="s">
        <v>39</v>
      </c>
    </row>
    <row r="17" spans="4:11" ht="14.25">
      <c r="D17" s="343" t="s">
        <v>168</v>
      </c>
      <c r="E17" s="343"/>
      <c r="F17" s="343"/>
      <c r="G17" s="343"/>
      <c r="H17" s="343" t="s">
        <v>169</v>
      </c>
      <c r="I17" s="343"/>
      <c r="J17" s="343"/>
      <c r="K17" s="343"/>
    </row>
    <row r="18" spans="4:8" ht="14.25">
      <c r="D18" s="195"/>
      <c r="E18" s="195"/>
      <c r="F18" s="195"/>
      <c r="G18" s="195"/>
      <c r="H18" s="195"/>
    </row>
    <row r="19" spans="4:12" ht="14.25">
      <c r="D19" s="343" t="s">
        <v>170</v>
      </c>
      <c r="E19" s="343"/>
      <c r="F19" s="343"/>
      <c r="G19" s="343"/>
      <c r="H19" s="343"/>
      <c r="I19" s="343"/>
      <c r="J19" s="343"/>
      <c r="K19" s="343"/>
      <c r="L19" s="343"/>
    </row>
    <row r="20" spans="4:12" ht="14.25">
      <c r="D20" s="343" t="s">
        <v>171</v>
      </c>
      <c r="E20" s="343"/>
      <c r="F20" s="343"/>
      <c r="G20" s="343"/>
      <c r="H20" s="343"/>
      <c r="I20" s="343"/>
      <c r="J20" s="343"/>
      <c r="K20" s="343"/>
      <c r="L20" s="343"/>
    </row>
    <row r="21" spans="3:12" ht="14.25">
      <c r="C21" s="196" t="s">
        <v>0</v>
      </c>
      <c r="D21" s="195"/>
      <c r="E21" s="196" t="s">
        <v>140</v>
      </c>
      <c r="F21" s="195" t="s">
        <v>15</v>
      </c>
      <c r="G21" s="343" t="s">
        <v>172</v>
      </c>
      <c r="H21" s="343"/>
      <c r="I21" s="195" t="s">
        <v>173</v>
      </c>
      <c r="J21" s="195"/>
      <c r="K21" s="195"/>
      <c r="L21" s="195"/>
    </row>
    <row r="22" spans="4:12" ht="14.25">
      <c r="D22" s="195"/>
      <c r="E22" s="196" t="s">
        <v>7</v>
      </c>
      <c r="F22" s="195" t="s">
        <v>15</v>
      </c>
      <c r="G22" s="343" t="s">
        <v>174</v>
      </c>
      <c r="H22" s="343"/>
      <c r="I22" s="343" t="s">
        <v>175</v>
      </c>
      <c r="J22" s="343"/>
      <c r="K22" s="343"/>
      <c r="L22" s="343"/>
    </row>
    <row r="23" spans="4:12" ht="14.25">
      <c r="D23" s="195"/>
      <c r="E23" s="195"/>
      <c r="F23" s="195"/>
      <c r="G23" s="343" t="s">
        <v>176</v>
      </c>
      <c r="H23" s="343"/>
      <c r="I23" s="343"/>
      <c r="J23" s="343"/>
      <c r="K23" s="195"/>
      <c r="L23" s="195"/>
    </row>
    <row r="25" spans="2:5" ht="14.25">
      <c r="B25" s="196" t="s">
        <v>141</v>
      </c>
      <c r="C25" s="196" t="s">
        <v>15</v>
      </c>
      <c r="D25" s="343" t="s">
        <v>152</v>
      </c>
      <c r="E25" s="343"/>
    </row>
    <row r="26" spans="4:11" ht="14.25">
      <c r="D26" s="343" t="s">
        <v>153</v>
      </c>
      <c r="E26" s="343"/>
      <c r="F26" s="343"/>
      <c r="G26" s="343"/>
      <c r="H26" s="343"/>
      <c r="I26" s="343"/>
      <c r="J26" s="343"/>
      <c r="K26" s="343"/>
    </row>
    <row r="27" spans="4:11" ht="14.25">
      <c r="D27" s="343" t="s">
        <v>154</v>
      </c>
      <c r="E27" s="343"/>
      <c r="F27" s="343"/>
      <c r="G27" s="343"/>
      <c r="H27" s="343"/>
      <c r="I27" s="343"/>
      <c r="J27" s="343"/>
      <c r="K27" s="343"/>
    </row>
    <row r="28" spans="4:11" ht="14.25">
      <c r="D28" s="195"/>
      <c r="E28" s="195"/>
      <c r="F28" s="195"/>
      <c r="G28" s="195"/>
      <c r="H28" s="195"/>
      <c r="I28" s="195"/>
      <c r="J28" s="195"/>
      <c r="K28" s="195"/>
    </row>
    <row r="29" spans="2:12" ht="14.25">
      <c r="B29" s="196" t="s">
        <v>5</v>
      </c>
      <c r="C29" s="196" t="s">
        <v>15</v>
      </c>
      <c r="D29" s="343" t="s">
        <v>156</v>
      </c>
      <c r="E29" s="343"/>
      <c r="F29" s="343"/>
      <c r="G29" s="343"/>
      <c r="H29" s="343"/>
      <c r="I29" s="343"/>
      <c r="J29" s="343"/>
      <c r="K29" s="343"/>
      <c r="L29" s="343"/>
    </row>
    <row r="30" spans="4:11" ht="14.25">
      <c r="D30" s="343" t="s">
        <v>155</v>
      </c>
      <c r="E30" s="343"/>
      <c r="F30" s="343"/>
      <c r="G30" s="343"/>
      <c r="H30" s="343"/>
      <c r="I30" s="343"/>
      <c r="J30" s="343"/>
      <c r="K30" s="343"/>
    </row>
    <row r="31" spans="4:9" ht="14.25">
      <c r="D31" s="343" t="s">
        <v>158</v>
      </c>
      <c r="E31" s="343"/>
      <c r="F31" s="343"/>
      <c r="G31" s="343"/>
      <c r="H31" s="343"/>
      <c r="I31" s="343"/>
    </row>
    <row r="32" spans="4:10" ht="14.25">
      <c r="D32" s="343" t="s">
        <v>157</v>
      </c>
      <c r="E32" s="343"/>
      <c r="F32" s="343"/>
      <c r="G32" s="343"/>
      <c r="H32" s="343"/>
      <c r="I32" s="343"/>
      <c r="J32" s="103"/>
    </row>
    <row r="34" spans="1:7" ht="14.25">
      <c r="A34" s="196" t="s">
        <v>177</v>
      </c>
      <c r="B34" s="343" t="s">
        <v>285</v>
      </c>
      <c r="C34" s="343"/>
      <c r="D34" s="343"/>
      <c r="E34" s="343"/>
      <c r="F34" s="343"/>
      <c r="G34" s="343"/>
    </row>
    <row r="36" spans="1:5" ht="14.25">
      <c r="A36" s="196" t="s">
        <v>0</v>
      </c>
      <c r="B36" s="343" t="s">
        <v>136</v>
      </c>
      <c r="C36" s="343"/>
      <c r="D36" s="343"/>
      <c r="E36" s="343"/>
    </row>
    <row r="37" spans="2:5" ht="14.25">
      <c r="B37" s="195"/>
      <c r="C37" s="195"/>
      <c r="D37" s="195"/>
      <c r="E37" s="195"/>
    </row>
    <row r="38" spans="2:12" ht="14.25">
      <c r="B38" s="196" t="s">
        <v>139</v>
      </c>
      <c r="C38" s="196" t="s">
        <v>15</v>
      </c>
      <c r="D38" s="343" t="s">
        <v>229</v>
      </c>
      <c r="E38" s="343"/>
      <c r="F38" s="343"/>
      <c r="G38" s="343"/>
      <c r="H38" s="343"/>
      <c r="I38" s="343"/>
      <c r="J38" s="343"/>
      <c r="K38" s="343" t="s">
        <v>0</v>
      </c>
      <c r="L38" s="343"/>
    </row>
    <row r="39" spans="3:11" ht="14.25">
      <c r="C39" s="196" t="s">
        <v>15</v>
      </c>
      <c r="D39" s="195" t="s">
        <v>159</v>
      </c>
      <c r="E39" s="200" t="s">
        <v>160</v>
      </c>
      <c r="F39" s="195" t="s">
        <v>15</v>
      </c>
      <c r="G39" s="343" t="s">
        <v>178</v>
      </c>
      <c r="H39" s="343"/>
      <c r="I39" s="196" t="s">
        <v>15</v>
      </c>
      <c r="J39" s="123">
        <v>0.5</v>
      </c>
      <c r="K39" s="195" t="s">
        <v>138</v>
      </c>
    </row>
    <row r="40" spans="4:10" ht="14.25">
      <c r="D40" s="195"/>
      <c r="E40" s="200" t="s">
        <v>21</v>
      </c>
      <c r="F40" s="195" t="s">
        <v>15</v>
      </c>
      <c r="G40" s="343" t="s">
        <v>179</v>
      </c>
      <c r="H40" s="343"/>
      <c r="I40" s="196" t="s">
        <v>15</v>
      </c>
      <c r="J40" s="123"/>
    </row>
    <row r="41" spans="4:12" ht="14.25">
      <c r="D41" s="195"/>
      <c r="E41" s="200"/>
      <c r="F41" s="195"/>
      <c r="G41" s="195"/>
      <c r="H41" s="195"/>
      <c r="I41" s="202"/>
      <c r="J41" s="202"/>
      <c r="K41" s="202"/>
      <c r="L41" s="202"/>
    </row>
    <row r="42" spans="2:12" ht="14.25">
      <c r="B42" s="196" t="s">
        <v>140</v>
      </c>
      <c r="C42" s="196" t="s">
        <v>15</v>
      </c>
      <c r="D42" s="343" t="s">
        <v>151</v>
      </c>
      <c r="E42" s="343"/>
      <c r="F42" s="343"/>
      <c r="G42" s="343"/>
      <c r="H42" s="343"/>
      <c r="I42" s="345" t="s">
        <v>0</v>
      </c>
      <c r="J42" s="345"/>
      <c r="K42" s="345"/>
      <c r="L42" s="345"/>
    </row>
    <row r="43" spans="4:12" ht="14.25">
      <c r="D43" s="195"/>
      <c r="E43" s="196" t="s">
        <v>7</v>
      </c>
      <c r="F43" s="195" t="s">
        <v>15</v>
      </c>
      <c r="G43" s="343" t="s">
        <v>174</v>
      </c>
      <c r="H43" s="343"/>
      <c r="I43" s="200" t="s">
        <v>15</v>
      </c>
      <c r="J43" s="123"/>
      <c r="K43" s="196" t="s">
        <v>63</v>
      </c>
      <c r="L43" s="103"/>
    </row>
    <row r="44" spans="3:12" ht="14.25">
      <c r="C44" s="196" t="s">
        <v>0</v>
      </c>
      <c r="D44" s="195"/>
      <c r="E44" s="196" t="s">
        <v>140</v>
      </c>
      <c r="F44" s="195" t="s">
        <v>15</v>
      </c>
      <c r="G44" s="343" t="s">
        <v>172</v>
      </c>
      <c r="H44" s="343"/>
      <c r="I44" s="195" t="s">
        <v>180</v>
      </c>
      <c r="J44" s="124"/>
      <c r="K44" s="196" t="s">
        <v>173</v>
      </c>
      <c r="L44" s="195"/>
    </row>
    <row r="46" spans="2:9" ht="14.25">
      <c r="B46" s="196" t="s">
        <v>141</v>
      </c>
      <c r="C46" s="196" t="s">
        <v>15</v>
      </c>
      <c r="D46" s="343" t="s">
        <v>152</v>
      </c>
      <c r="E46" s="343"/>
      <c r="F46" s="196" t="s">
        <v>15</v>
      </c>
      <c r="G46" s="196">
        <v>1</v>
      </c>
      <c r="H46" s="344" t="s">
        <v>194</v>
      </c>
      <c r="I46" s="344"/>
    </row>
    <row r="47" spans="4:11" ht="14.25">
      <c r="D47" s="195"/>
      <c r="E47" s="195"/>
      <c r="F47" s="195"/>
      <c r="G47" s="195"/>
      <c r="H47" s="195"/>
      <c r="I47" s="195"/>
      <c r="J47" s="195"/>
      <c r="K47" s="195"/>
    </row>
    <row r="48" spans="2:12" ht="14.25">
      <c r="B48" s="196" t="s">
        <v>5</v>
      </c>
      <c r="C48" s="196" t="s">
        <v>15</v>
      </c>
      <c r="D48" s="344" t="s">
        <v>193</v>
      </c>
      <c r="E48" s="344"/>
      <c r="F48" s="109" t="s">
        <v>15</v>
      </c>
      <c r="G48" s="123"/>
      <c r="H48" s="103" t="s">
        <v>173</v>
      </c>
      <c r="I48" s="196" t="s">
        <v>5</v>
      </c>
      <c r="J48" s="196" t="s">
        <v>15</v>
      </c>
      <c r="K48" s="125"/>
      <c r="L48" s="103"/>
    </row>
    <row r="49" spans="4:10" s="202" customFormat="1" ht="14.25">
      <c r="D49" s="197"/>
      <c r="E49" s="197"/>
      <c r="F49" s="109"/>
      <c r="G49" s="109"/>
      <c r="H49" s="109"/>
      <c r="I49" s="109"/>
      <c r="J49" s="109"/>
    </row>
    <row r="50" spans="2:12" ht="14.25">
      <c r="B50" s="196" t="s">
        <v>137</v>
      </c>
      <c r="C50" s="196" t="s">
        <v>15</v>
      </c>
      <c r="D50" s="344" t="s">
        <v>145</v>
      </c>
      <c r="E50" s="344"/>
      <c r="F50" s="196" t="s">
        <v>15</v>
      </c>
      <c r="G50" s="344" t="s">
        <v>146</v>
      </c>
      <c r="H50" s="344"/>
      <c r="I50" s="344"/>
      <c r="K50" s="343" t="s">
        <v>144</v>
      </c>
      <c r="L50" s="343"/>
    </row>
    <row r="51" ht="14.25">
      <c r="L51" s="347" t="s">
        <v>296</v>
      </c>
    </row>
    <row r="52" spans="3:12" ht="14.25">
      <c r="C52" s="196" t="s">
        <v>15</v>
      </c>
      <c r="D52" s="346"/>
      <c r="E52" s="346"/>
      <c r="F52" s="344" t="s">
        <v>144</v>
      </c>
      <c r="G52" s="344"/>
      <c r="L52" s="347"/>
    </row>
    <row r="53" ht="14.25">
      <c r="L53" s="347"/>
    </row>
    <row r="54" ht="14.25">
      <c r="L54" s="199"/>
    </row>
    <row r="56" spans="4:9" ht="14.25">
      <c r="D56" s="344" t="s">
        <v>181</v>
      </c>
      <c r="E56" s="344"/>
      <c r="F56" s="196" t="s">
        <v>15</v>
      </c>
      <c r="G56" s="344" t="s">
        <v>184</v>
      </c>
      <c r="H56" s="344"/>
      <c r="I56" s="344"/>
    </row>
    <row r="58" spans="6:9" ht="14.25">
      <c r="F58" s="196" t="s">
        <v>15</v>
      </c>
      <c r="G58" s="123"/>
      <c r="H58" s="105" t="s">
        <v>182</v>
      </c>
      <c r="I58" s="126"/>
    </row>
    <row r="59" spans="6:8" ht="14.25">
      <c r="F59" s="196" t="s">
        <v>15</v>
      </c>
      <c r="G59" s="198"/>
      <c r="H59" s="196" t="s">
        <v>183</v>
      </c>
    </row>
    <row r="60" spans="6:8" ht="14.25">
      <c r="F60" s="196" t="s">
        <v>15</v>
      </c>
      <c r="G60" s="129"/>
      <c r="H60" s="196" t="s">
        <v>183</v>
      </c>
    </row>
    <row r="61" spans="1:9" ht="14.25">
      <c r="A61" s="348" t="s">
        <v>200</v>
      </c>
      <c r="B61" s="348"/>
      <c r="C61" s="348"/>
      <c r="D61" s="348"/>
      <c r="E61" s="348"/>
      <c r="F61" s="196" t="s">
        <v>15</v>
      </c>
      <c r="G61" s="129"/>
      <c r="H61" s="196" t="s">
        <v>183</v>
      </c>
      <c r="I61" s="196" t="s">
        <v>0</v>
      </c>
    </row>
    <row r="62" spans="2:11" ht="14.25">
      <c r="B62" s="348" t="s">
        <v>201</v>
      </c>
      <c r="C62" s="348"/>
      <c r="D62" s="348"/>
      <c r="E62" s="348"/>
      <c r="F62" s="196" t="s">
        <v>15</v>
      </c>
      <c r="G62" s="128"/>
      <c r="H62" s="196" t="s">
        <v>202</v>
      </c>
      <c r="I62" s="196" t="s">
        <v>15</v>
      </c>
      <c r="J62" s="124"/>
      <c r="K62" s="196" t="s">
        <v>183</v>
      </c>
    </row>
    <row r="63" spans="2:8" s="202" customFormat="1" ht="14.25">
      <c r="B63" s="349" t="s">
        <v>203</v>
      </c>
      <c r="C63" s="349"/>
      <c r="D63" s="349"/>
      <c r="E63" s="349"/>
      <c r="F63" s="196" t="s">
        <v>15</v>
      </c>
      <c r="G63" s="128"/>
      <c r="H63" s="202" t="s">
        <v>183</v>
      </c>
    </row>
    <row r="64" spans="2:7" s="202" customFormat="1" ht="14.25">
      <c r="B64" s="201"/>
      <c r="C64" s="201"/>
      <c r="D64" s="201"/>
      <c r="E64" s="201"/>
      <c r="G64" s="113"/>
    </row>
    <row r="65" spans="1:9" ht="14.25">
      <c r="A65" s="348" t="s">
        <v>185</v>
      </c>
      <c r="B65" s="348"/>
      <c r="C65" s="348"/>
      <c r="D65" s="196" t="s">
        <v>15</v>
      </c>
      <c r="E65" s="130"/>
      <c r="F65" s="195"/>
      <c r="G65" s="196" t="s">
        <v>186</v>
      </c>
      <c r="H65" s="344" t="s">
        <v>191</v>
      </c>
      <c r="I65" s="344"/>
    </row>
    <row r="66" spans="1:7" s="202" customFormat="1" ht="14.25">
      <c r="A66" s="201"/>
      <c r="B66" s="201"/>
      <c r="C66" s="201"/>
      <c r="D66" s="202" t="s">
        <v>15</v>
      </c>
      <c r="E66" s="131"/>
      <c r="F66" s="197"/>
      <c r="G66" s="202" t="s">
        <v>195</v>
      </c>
    </row>
    <row r="67" spans="1:6" s="202" customFormat="1" ht="14.25">
      <c r="A67" s="201"/>
      <c r="B67" s="201"/>
      <c r="C67" s="201"/>
      <c r="E67" s="201"/>
      <c r="F67" s="197"/>
    </row>
    <row r="68" spans="1:11" ht="14.25">
      <c r="A68" s="348" t="s">
        <v>204</v>
      </c>
      <c r="B68" s="348"/>
      <c r="C68" s="348"/>
      <c r="D68" s="196" t="s">
        <v>15</v>
      </c>
      <c r="E68" s="130"/>
      <c r="F68" s="195"/>
      <c r="G68" s="196" t="s">
        <v>186</v>
      </c>
      <c r="H68" s="344" t="s">
        <v>205</v>
      </c>
      <c r="I68" s="344"/>
      <c r="J68" s="123">
        <f>J62</f>
        <v>0</v>
      </c>
      <c r="K68" s="196" t="s">
        <v>183</v>
      </c>
    </row>
    <row r="69" spans="1:7" s="202" customFormat="1" ht="14.25">
      <c r="A69" s="201"/>
      <c r="B69" s="201"/>
      <c r="C69" s="201"/>
      <c r="D69" s="202" t="s">
        <v>15</v>
      </c>
      <c r="E69" s="131"/>
      <c r="F69" s="197"/>
      <c r="G69" s="202" t="s">
        <v>197</v>
      </c>
    </row>
    <row r="70" spans="1:6" s="202" customFormat="1" ht="14.25">
      <c r="A70" s="201"/>
      <c r="B70" s="201"/>
      <c r="C70" s="201"/>
      <c r="E70" s="110"/>
      <c r="F70" s="197"/>
    </row>
    <row r="71" spans="1:7" ht="14.25">
      <c r="A71" s="348" t="s">
        <v>192</v>
      </c>
      <c r="B71" s="348"/>
      <c r="C71" s="348"/>
      <c r="D71" s="196" t="s">
        <v>15</v>
      </c>
      <c r="E71" s="130"/>
      <c r="F71" s="195"/>
      <c r="G71" s="196" t="s">
        <v>186</v>
      </c>
    </row>
    <row r="72" spans="1:10" s="202" customFormat="1" ht="14.25">
      <c r="A72" s="349" t="s">
        <v>196</v>
      </c>
      <c r="B72" s="349"/>
      <c r="C72" s="349"/>
      <c r="D72" s="196" t="s">
        <v>15</v>
      </c>
      <c r="E72" s="132"/>
      <c r="F72" s="197"/>
      <c r="G72" s="202" t="s">
        <v>183</v>
      </c>
      <c r="H72" s="196" t="s">
        <v>15</v>
      </c>
      <c r="I72" s="133">
        <f>E71*E72</f>
        <v>0</v>
      </c>
      <c r="J72" s="202" t="s">
        <v>197</v>
      </c>
    </row>
    <row r="73" spans="1:5" s="202" customFormat="1" ht="14.25">
      <c r="A73" s="201"/>
      <c r="B73" s="201"/>
      <c r="C73" s="201"/>
      <c r="E73" s="201"/>
    </row>
    <row r="74" spans="1:12" ht="15">
      <c r="A74" s="348" t="s">
        <v>187</v>
      </c>
      <c r="B74" s="348"/>
      <c r="C74" s="348"/>
      <c r="D74" s="196" t="s">
        <v>15</v>
      </c>
      <c r="E74" s="130">
        <v>0.1514</v>
      </c>
      <c r="F74" s="195"/>
      <c r="G74" s="343" t="s">
        <v>188</v>
      </c>
      <c r="H74" s="343"/>
      <c r="I74" s="343"/>
      <c r="J74" s="343" t="s">
        <v>189</v>
      </c>
      <c r="K74" s="343"/>
      <c r="L74" s="146" t="s">
        <v>349</v>
      </c>
    </row>
    <row r="75" spans="1:12" ht="15">
      <c r="A75" s="200"/>
      <c r="B75" s="200"/>
      <c r="C75" s="200"/>
      <c r="D75" s="196" t="s">
        <v>15</v>
      </c>
      <c r="E75" s="130">
        <v>0.2271</v>
      </c>
      <c r="F75" s="195"/>
      <c r="G75" s="343" t="s">
        <v>188</v>
      </c>
      <c r="H75" s="343"/>
      <c r="I75" s="343"/>
      <c r="J75" s="343" t="s">
        <v>190</v>
      </c>
      <c r="K75" s="343"/>
      <c r="L75" s="146" t="s">
        <v>349</v>
      </c>
    </row>
    <row r="76" spans="1:11" ht="14.25">
      <c r="A76" s="348" t="s">
        <v>199</v>
      </c>
      <c r="B76" s="348"/>
      <c r="C76" s="348"/>
      <c r="D76" s="196" t="s">
        <v>15</v>
      </c>
      <c r="E76" s="130"/>
      <c r="F76" s="195"/>
      <c r="G76" s="195" t="s">
        <v>351</v>
      </c>
      <c r="H76" s="195"/>
      <c r="I76" s="195"/>
      <c r="J76" s="195"/>
      <c r="K76" s="195"/>
    </row>
    <row r="77" spans="1:11" ht="14.25">
      <c r="A77" s="348" t="s">
        <v>198</v>
      </c>
      <c r="B77" s="348"/>
      <c r="C77" s="348"/>
      <c r="D77" s="196" t="s">
        <v>15</v>
      </c>
      <c r="E77" s="130"/>
      <c r="F77" s="195"/>
      <c r="G77" s="195" t="s">
        <v>195</v>
      </c>
      <c r="H77" s="103"/>
      <c r="I77" s="195"/>
      <c r="J77" s="195"/>
      <c r="K77" s="195"/>
    </row>
    <row r="78" spans="4:8" ht="14.25">
      <c r="D78" s="196" t="s">
        <v>15</v>
      </c>
      <c r="E78" s="133"/>
      <c r="G78" s="343" t="s">
        <v>197</v>
      </c>
      <c r="H78" s="343"/>
    </row>
    <row r="79" spans="1:10" ht="14.25">
      <c r="A79" s="348" t="s">
        <v>348</v>
      </c>
      <c r="B79" s="348"/>
      <c r="C79" s="348"/>
      <c r="D79" s="196" t="s">
        <v>15</v>
      </c>
      <c r="E79" s="131"/>
      <c r="F79" s="107"/>
      <c r="G79" s="343" t="s">
        <v>350</v>
      </c>
      <c r="H79" s="343"/>
      <c r="I79" s="343"/>
      <c r="J79" s="343"/>
    </row>
    <row r="81" spans="1:8" ht="14.25">
      <c r="A81" s="343" t="s">
        <v>206</v>
      </c>
      <c r="B81" s="343"/>
      <c r="C81" s="343"/>
      <c r="D81" s="343"/>
      <c r="E81" s="343"/>
      <c r="F81" s="343"/>
      <c r="G81" s="343"/>
      <c r="H81" s="343"/>
    </row>
    <row r="83" spans="1:10" ht="14.25">
      <c r="A83" s="348" t="s">
        <v>185</v>
      </c>
      <c r="B83" s="348"/>
      <c r="C83" s="348"/>
      <c r="D83" s="196" t="s">
        <v>15</v>
      </c>
      <c r="E83" s="213"/>
      <c r="G83" s="196" t="s">
        <v>197</v>
      </c>
      <c r="H83" s="196" t="s">
        <v>208</v>
      </c>
      <c r="I83" s="123"/>
      <c r="J83" s="196" t="s">
        <v>209</v>
      </c>
    </row>
    <row r="84" spans="1:10" ht="14.25">
      <c r="A84" s="348" t="s">
        <v>204</v>
      </c>
      <c r="B84" s="348"/>
      <c r="C84" s="348"/>
      <c r="D84" s="196" t="s">
        <v>15</v>
      </c>
      <c r="E84" s="213"/>
      <c r="G84" s="196" t="s">
        <v>197</v>
      </c>
      <c r="H84" s="196" t="s">
        <v>208</v>
      </c>
      <c r="I84" s="124"/>
      <c r="J84" s="196" t="s">
        <v>210</v>
      </c>
    </row>
    <row r="85" spans="1:10" ht="14.25">
      <c r="A85" s="348" t="s">
        <v>192</v>
      </c>
      <c r="B85" s="348"/>
      <c r="C85" s="348"/>
      <c r="D85" s="196" t="s">
        <v>15</v>
      </c>
      <c r="E85" s="213"/>
      <c r="G85" s="196" t="s">
        <v>197</v>
      </c>
      <c r="H85" s="196" t="s">
        <v>208</v>
      </c>
      <c r="I85" s="128"/>
      <c r="J85" s="196" t="s">
        <v>210</v>
      </c>
    </row>
    <row r="86" spans="1:12" ht="14.25">
      <c r="A86" s="348" t="s">
        <v>187</v>
      </c>
      <c r="B86" s="348"/>
      <c r="C86" s="348"/>
      <c r="D86" s="196" t="s">
        <v>15</v>
      </c>
      <c r="E86" s="214"/>
      <c r="G86" s="196" t="s">
        <v>197</v>
      </c>
      <c r="H86" s="196" t="s">
        <v>208</v>
      </c>
      <c r="I86" s="124"/>
      <c r="J86" s="196" t="s">
        <v>210</v>
      </c>
      <c r="K86" s="343" t="s">
        <v>189</v>
      </c>
      <c r="L86" s="343"/>
    </row>
    <row r="87" spans="1:12" ht="14.25">
      <c r="A87" s="348" t="s">
        <v>207</v>
      </c>
      <c r="B87" s="348"/>
      <c r="C87" s="348"/>
      <c r="D87" s="196" t="s">
        <v>15</v>
      </c>
      <c r="E87" s="134"/>
      <c r="G87" s="196" t="s">
        <v>197</v>
      </c>
      <c r="H87" s="196" t="s">
        <v>208</v>
      </c>
      <c r="I87" s="124"/>
      <c r="J87" s="196" t="s">
        <v>210</v>
      </c>
      <c r="K87" s="343" t="s">
        <v>189</v>
      </c>
      <c r="L87" s="343"/>
    </row>
    <row r="88" spans="1:3" ht="14.25">
      <c r="A88" s="344"/>
      <c r="B88" s="344"/>
      <c r="C88" s="344"/>
    </row>
    <row r="89" spans="1:5" ht="14.25">
      <c r="A89" s="343" t="s">
        <v>211</v>
      </c>
      <c r="B89" s="343"/>
      <c r="C89" s="343"/>
      <c r="D89" s="343"/>
      <c r="E89" s="343"/>
    </row>
    <row r="90" spans="1:12" ht="14.25">
      <c r="A90" s="348">
        <v>1</v>
      </c>
      <c r="B90" s="348"/>
      <c r="C90" s="348"/>
      <c r="D90" s="343" t="s">
        <v>212</v>
      </c>
      <c r="E90" s="343"/>
      <c r="F90" s="343"/>
      <c r="G90" s="343"/>
      <c r="H90" s="343"/>
      <c r="I90" s="343"/>
      <c r="J90" s="343"/>
      <c r="K90" s="343"/>
      <c r="L90" s="343"/>
    </row>
    <row r="91" spans="1:12" ht="14.25">
      <c r="A91" s="348">
        <v>2</v>
      </c>
      <c r="B91" s="348"/>
      <c r="C91" s="348"/>
      <c r="D91" s="343" t="s">
        <v>286</v>
      </c>
      <c r="E91" s="343"/>
      <c r="F91" s="343"/>
      <c r="G91" s="343"/>
      <c r="H91" s="343"/>
      <c r="I91" s="343"/>
      <c r="J91" s="343"/>
      <c r="K91" s="343"/>
      <c r="L91" s="343"/>
    </row>
    <row r="92" spans="1:12" ht="14.25">
      <c r="A92" s="348">
        <v>3</v>
      </c>
      <c r="B92" s="348"/>
      <c r="C92" s="348"/>
      <c r="D92" s="343" t="s">
        <v>213</v>
      </c>
      <c r="E92" s="343"/>
      <c r="F92" s="343"/>
      <c r="G92" s="343"/>
      <c r="H92" s="343"/>
      <c r="I92" s="343"/>
      <c r="J92" s="343"/>
      <c r="K92" s="343"/>
      <c r="L92" s="343"/>
    </row>
    <row r="93" spans="1:12" ht="14.25">
      <c r="A93" s="348">
        <v>4</v>
      </c>
      <c r="B93" s="348"/>
      <c r="C93" s="348"/>
      <c r="D93" s="343" t="s">
        <v>214</v>
      </c>
      <c r="E93" s="343"/>
      <c r="F93" s="343"/>
      <c r="G93" s="343"/>
      <c r="H93" s="343"/>
      <c r="I93" s="343"/>
      <c r="J93" s="343"/>
      <c r="K93" s="343"/>
      <c r="L93" s="343"/>
    </row>
    <row r="94" spans="1:12" ht="14.25">
      <c r="A94" s="348">
        <v>5</v>
      </c>
      <c r="B94" s="348"/>
      <c r="C94" s="348"/>
      <c r="D94" s="343" t="s">
        <v>215</v>
      </c>
      <c r="E94" s="343"/>
      <c r="F94" s="343"/>
      <c r="G94" s="343"/>
      <c r="H94" s="343"/>
      <c r="I94" s="343"/>
      <c r="J94" s="343"/>
      <c r="K94" s="343"/>
      <c r="L94" s="343"/>
    </row>
    <row r="95" spans="1:12" ht="14.25">
      <c r="A95" s="348">
        <v>6</v>
      </c>
      <c r="B95" s="348"/>
      <c r="C95" s="348"/>
      <c r="D95" s="343" t="s">
        <v>216</v>
      </c>
      <c r="E95" s="343"/>
      <c r="F95" s="343"/>
      <c r="G95" s="343"/>
      <c r="H95" s="343"/>
      <c r="I95" s="343"/>
      <c r="J95" s="343"/>
      <c r="K95" s="343"/>
      <c r="L95" s="343"/>
    </row>
    <row r="96" spans="1:12" ht="14.25">
      <c r="A96" s="348">
        <v>7</v>
      </c>
      <c r="B96" s="348"/>
      <c r="C96" s="348"/>
      <c r="D96" s="343" t="s">
        <v>298</v>
      </c>
      <c r="E96" s="343"/>
      <c r="F96" s="343"/>
      <c r="G96" s="343"/>
      <c r="H96" s="343"/>
      <c r="I96" s="343"/>
      <c r="J96" s="343"/>
      <c r="K96" s="343"/>
      <c r="L96" s="343"/>
    </row>
    <row r="97" spans="3:12" ht="14.25">
      <c r="C97" s="200">
        <v>8</v>
      </c>
      <c r="D97" s="195" t="s">
        <v>287</v>
      </c>
      <c r="L97" s="195"/>
    </row>
    <row r="98" ht="14.25">
      <c r="L98" s="195"/>
    </row>
    <row r="99" ht="14.25">
      <c r="L99" s="195"/>
    </row>
    <row r="100" ht="14.25">
      <c r="L100" s="195"/>
    </row>
    <row r="101" ht="14.25">
      <c r="L101" s="195"/>
    </row>
    <row r="102" ht="14.25">
      <c r="L102" s="195"/>
    </row>
    <row r="104" ht="14.25">
      <c r="L104" s="347" t="s">
        <v>297</v>
      </c>
    </row>
    <row r="105" ht="14.25">
      <c r="L105" s="347"/>
    </row>
    <row r="106" ht="14.25">
      <c r="L106" s="347"/>
    </row>
  </sheetData>
  <sheetProtection/>
  <mergeCells count="98">
    <mergeCell ref="A1:D1"/>
    <mergeCell ref="D3:E3"/>
    <mergeCell ref="G3:I3"/>
    <mergeCell ref="K3:L3"/>
    <mergeCell ref="D5:F5"/>
    <mergeCell ref="G5:I5"/>
    <mergeCell ref="K5:L5"/>
    <mergeCell ref="D7:J7"/>
    <mergeCell ref="K7:L7"/>
    <mergeCell ref="G8:J8"/>
    <mergeCell ref="G9:J9"/>
    <mergeCell ref="H10:L10"/>
    <mergeCell ref="D12:G12"/>
    <mergeCell ref="D13:E13"/>
    <mergeCell ref="D15:H15"/>
    <mergeCell ref="I15:L15"/>
    <mergeCell ref="D16:F16"/>
    <mergeCell ref="G16:J16"/>
    <mergeCell ref="D17:G17"/>
    <mergeCell ref="H17:K17"/>
    <mergeCell ref="D19:L19"/>
    <mergeCell ref="D20:L20"/>
    <mergeCell ref="G21:H21"/>
    <mergeCell ref="G22:H22"/>
    <mergeCell ref="I22:L22"/>
    <mergeCell ref="G23:J23"/>
    <mergeCell ref="D25:E25"/>
    <mergeCell ref="D26:K26"/>
    <mergeCell ref="D27:K27"/>
    <mergeCell ref="D29:L29"/>
    <mergeCell ref="D30:K30"/>
    <mergeCell ref="D31:I31"/>
    <mergeCell ref="D32:I32"/>
    <mergeCell ref="B34:G34"/>
    <mergeCell ref="B36:E36"/>
    <mergeCell ref="D38:J38"/>
    <mergeCell ref="K38:L38"/>
    <mergeCell ref="G39:H39"/>
    <mergeCell ref="G40:H40"/>
    <mergeCell ref="D42:H42"/>
    <mergeCell ref="I42:L42"/>
    <mergeCell ref="G43:H43"/>
    <mergeCell ref="G44:H44"/>
    <mergeCell ref="D46:E46"/>
    <mergeCell ref="H46:I46"/>
    <mergeCell ref="D48:E48"/>
    <mergeCell ref="D50:E50"/>
    <mergeCell ref="G50:I50"/>
    <mergeCell ref="K50:L50"/>
    <mergeCell ref="L51:L53"/>
    <mergeCell ref="D52:E52"/>
    <mergeCell ref="F52:G52"/>
    <mergeCell ref="D56:E56"/>
    <mergeCell ref="G56:I56"/>
    <mergeCell ref="A61:E61"/>
    <mergeCell ref="B62:E62"/>
    <mergeCell ref="B63:E63"/>
    <mergeCell ref="A65:C65"/>
    <mergeCell ref="H65:I65"/>
    <mergeCell ref="A68:C68"/>
    <mergeCell ref="H68:I68"/>
    <mergeCell ref="A71:C71"/>
    <mergeCell ref="A72:C72"/>
    <mergeCell ref="A74:C74"/>
    <mergeCell ref="G74:I74"/>
    <mergeCell ref="J74:K74"/>
    <mergeCell ref="G75:I75"/>
    <mergeCell ref="J75:K75"/>
    <mergeCell ref="A76:C76"/>
    <mergeCell ref="A77:C77"/>
    <mergeCell ref="G78:H78"/>
    <mergeCell ref="A79:C79"/>
    <mergeCell ref="G79:J79"/>
    <mergeCell ref="A81:H81"/>
    <mergeCell ref="A83:C83"/>
    <mergeCell ref="A84:C84"/>
    <mergeCell ref="A85:C85"/>
    <mergeCell ref="A86:C86"/>
    <mergeCell ref="K86:L86"/>
    <mergeCell ref="A87:C87"/>
    <mergeCell ref="K87:L87"/>
    <mergeCell ref="A88:C88"/>
    <mergeCell ref="A89:E89"/>
    <mergeCell ref="A90:C90"/>
    <mergeCell ref="D90:L90"/>
    <mergeCell ref="A91:C91"/>
    <mergeCell ref="D91:L91"/>
    <mergeCell ref="A92:C92"/>
    <mergeCell ref="D92:L92"/>
    <mergeCell ref="A96:C96"/>
    <mergeCell ref="D96:L96"/>
    <mergeCell ref="L104:L106"/>
    <mergeCell ref="A93:C93"/>
    <mergeCell ref="D93:L93"/>
    <mergeCell ref="A94:C94"/>
    <mergeCell ref="D94:L94"/>
    <mergeCell ref="A95:C95"/>
    <mergeCell ref="D95:L9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0:J10"/>
  <sheetViews>
    <sheetView zoomScale="75" zoomScaleNormal="75" zoomScalePageLayoutView="0" workbookViewId="0" topLeftCell="A1">
      <selection activeCell="J35" sqref="J35"/>
    </sheetView>
  </sheetViews>
  <sheetFormatPr defaultColWidth="6.7109375" defaultRowHeight="15" customHeight="1"/>
  <cols>
    <col min="1" max="16384" width="6.7109375" style="1" customWidth="1"/>
  </cols>
  <sheetData>
    <row r="10" spans="6:10" ht="15" customHeight="1">
      <c r="F10" s="246" t="s">
        <v>326</v>
      </c>
      <c r="G10" s="246"/>
      <c r="H10" s="246"/>
      <c r="I10" s="246"/>
      <c r="J10" s="246"/>
    </row>
  </sheetData>
  <sheetProtection/>
  <mergeCells count="1">
    <mergeCell ref="F10:J10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0:J10"/>
  <sheetViews>
    <sheetView zoomScale="75" zoomScaleNormal="75" zoomScalePageLayoutView="0" workbookViewId="0" topLeftCell="A1">
      <selection activeCell="M32" sqref="M32"/>
    </sheetView>
  </sheetViews>
  <sheetFormatPr defaultColWidth="6.7109375" defaultRowHeight="15" customHeight="1"/>
  <cols>
    <col min="1" max="16384" width="6.7109375" style="1" customWidth="1"/>
  </cols>
  <sheetData>
    <row r="10" spans="6:10" ht="15" customHeight="1">
      <c r="F10" s="246" t="s">
        <v>327</v>
      </c>
      <c r="G10" s="246"/>
      <c r="H10" s="246"/>
      <c r="I10" s="246"/>
      <c r="J10" s="246"/>
    </row>
  </sheetData>
  <sheetProtection/>
  <mergeCells count="1">
    <mergeCell ref="F10:J10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9"/>
  <sheetViews>
    <sheetView zoomScale="70" zoomScaleNormal="70" zoomScalePageLayoutView="0" workbookViewId="0" topLeftCell="A1">
      <selection activeCell="Z23" sqref="Z23"/>
    </sheetView>
  </sheetViews>
  <sheetFormatPr defaultColWidth="6.7109375" defaultRowHeight="15" customHeight="1"/>
  <cols>
    <col min="1" max="1" width="9.140625" style="1" customWidth="1"/>
    <col min="2" max="3" width="3.7109375" style="1" customWidth="1"/>
    <col min="4" max="4" width="9.140625" style="1" bestFit="1" customWidth="1"/>
    <col min="5" max="5" width="3.7109375" style="1" customWidth="1"/>
    <col min="6" max="6" width="9.140625" style="1" bestFit="1" customWidth="1"/>
    <col min="7" max="7" width="3.7109375" style="1" customWidth="1"/>
    <col min="8" max="8" width="9.140625" style="1" bestFit="1" customWidth="1"/>
    <col min="9" max="9" width="3.7109375" style="1" customWidth="1"/>
    <col min="10" max="10" width="9.28125" style="1" bestFit="1" customWidth="1"/>
    <col min="11" max="11" width="5.140625" style="1" bestFit="1" customWidth="1"/>
    <col min="12" max="12" width="10.140625" style="1" bestFit="1" customWidth="1"/>
    <col min="13" max="13" width="9.28125" style="1" bestFit="1" customWidth="1"/>
    <col min="14" max="14" width="9.140625" style="1" bestFit="1" customWidth="1"/>
    <col min="15" max="15" width="3.7109375" style="1" customWidth="1"/>
    <col min="16" max="16" width="8.7109375" style="1" customWidth="1"/>
    <col min="17" max="17" width="10.7109375" style="1" bestFit="1" customWidth="1"/>
    <col min="18" max="18" width="6.7109375" style="1" customWidth="1"/>
    <col min="19" max="19" width="9.140625" style="1" bestFit="1" customWidth="1"/>
    <col min="20" max="16384" width="6.7109375" style="1" customWidth="1"/>
  </cols>
  <sheetData>
    <row r="2" spans="1:6" ht="15" customHeight="1">
      <c r="A2" s="241" t="s">
        <v>19</v>
      </c>
      <c r="B2" s="241"/>
      <c r="C2" s="241"/>
      <c r="D2" s="241"/>
      <c r="E2" s="241"/>
      <c r="F2" s="241"/>
    </row>
    <row r="4" spans="2:16" s="100" customFormat="1" ht="19.5" customHeight="1">
      <c r="B4" s="101"/>
      <c r="F4" s="100" t="s">
        <v>6</v>
      </c>
      <c r="G4" s="100" t="s">
        <v>15</v>
      </c>
      <c r="H4" s="250" t="s">
        <v>134</v>
      </c>
      <c r="I4" s="250"/>
      <c r="J4" s="250"/>
      <c r="K4" s="250"/>
      <c r="L4" s="250"/>
      <c r="M4" s="250"/>
      <c r="N4" s="250"/>
      <c r="O4" s="250"/>
      <c r="P4" s="250"/>
    </row>
    <row r="6" spans="2:20" s="22" customFormat="1" ht="15" customHeight="1">
      <c r="B6" s="22" t="s">
        <v>6</v>
      </c>
      <c r="C6" s="22" t="s">
        <v>15</v>
      </c>
      <c r="D6" s="241" t="s">
        <v>20</v>
      </c>
      <c r="E6" s="241"/>
      <c r="F6" s="241"/>
      <c r="G6" s="241"/>
      <c r="H6" s="241"/>
      <c r="I6" s="241"/>
      <c r="J6" s="241"/>
      <c r="K6" s="27"/>
      <c r="L6" s="27"/>
      <c r="M6" s="22" t="s">
        <v>21</v>
      </c>
      <c r="N6" s="22" t="s">
        <v>15</v>
      </c>
      <c r="O6" s="246" t="s">
        <v>22</v>
      </c>
      <c r="P6" s="246"/>
      <c r="Q6" s="246"/>
      <c r="R6" s="246"/>
      <c r="S6" s="246"/>
      <c r="T6" s="27"/>
    </row>
    <row r="7" s="22" customFormat="1" ht="15" customHeight="1"/>
    <row r="8" spans="1:12" s="22" customFormat="1" ht="15" customHeight="1">
      <c r="A8" s="244" t="s">
        <v>23</v>
      </c>
      <c r="B8" s="244"/>
      <c r="C8" s="22" t="s">
        <v>15</v>
      </c>
      <c r="D8" s="241" t="s">
        <v>24</v>
      </c>
      <c r="E8" s="241"/>
      <c r="F8" s="241"/>
      <c r="G8" s="241"/>
      <c r="H8" s="241"/>
      <c r="I8" s="241"/>
      <c r="J8" s="241"/>
      <c r="K8" s="241"/>
      <c r="L8" s="241"/>
    </row>
    <row r="9" s="22" customFormat="1" ht="15" customHeight="1"/>
    <row r="10" spans="1:7" s="22" customFormat="1" ht="15" customHeight="1">
      <c r="A10" s="241" t="s">
        <v>25</v>
      </c>
      <c r="B10" s="241"/>
      <c r="C10" s="241"/>
      <c r="D10" s="241"/>
      <c r="E10" s="241"/>
      <c r="F10" s="241"/>
      <c r="G10" s="241"/>
    </row>
    <row r="11" s="22" customFormat="1" ht="15" customHeight="1"/>
    <row r="12" spans="1:14" s="22" customFormat="1" ht="15" customHeight="1">
      <c r="A12" s="244" t="s">
        <v>26</v>
      </c>
      <c r="B12" s="244"/>
      <c r="C12" s="27" t="s">
        <v>27</v>
      </c>
      <c r="D12" s="237"/>
      <c r="E12" s="251"/>
      <c r="F12" s="251"/>
      <c r="G12" s="251"/>
      <c r="H12" s="238"/>
      <c r="I12" s="27" t="s">
        <v>15</v>
      </c>
      <c r="J12" s="70"/>
      <c r="L12" s="246" t="s">
        <v>135</v>
      </c>
      <c r="M12" s="246"/>
      <c r="N12" s="246"/>
    </row>
    <row r="13" s="22" customFormat="1" ht="15" customHeight="1"/>
    <row r="14" spans="1:14" s="22" customFormat="1" ht="15" customHeight="1">
      <c r="A14" s="244" t="s">
        <v>30</v>
      </c>
      <c r="B14" s="244"/>
      <c r="C14" s="22" t="s">
        <v>15</v>
      </c>
      <c r="D14" s="237"/>
      <c r="E14" s="251"/>
      <c r="F14" s="251"/>
      <c r="G14" s="251"/>
      <c r="H14" s="238"/>
      <c r="I14" s="22" t="s">
        <v>15</v>
      </c>
      <c r="J14" s="70"/>
      <c r="L14" s="246" t="s">
        <v>29</v>
      </c>
      <c r="M14" s="246"/>
      <c r="N14" s="246"/>
    </row>
    <row r="15" s="22" customFormat="1" ht="15" customHeight="1"/>
    <row r="16" spans="1:14" s="22" customFormat="1" ht="15" customHeight="1">
      <c r="A16" s="244" t="s">
        <v>9</v>
      </c>
      <c r="B16" s="244"/>
      <c r="C16" s="22" t="s">
        <v>15</v>
      </c>
      <c r="D16" s="246" t="s">
        <v>32</v>
      </c>
      <c r="E16" s="246"/>
      <c r="F16" s="246"/>
      <c r="G16" s="246"/>
      <c r="H16" s="246"/>
      <c r="I16" s="22" t="s">
        <v>15</v>
      </c>
      <c r="J16" s="70"/>
      <c r="L16" s="246" t="s">
        <v>33</v>
      </c>
      <c r="M16" s="246"/>
      <c r="N16" s="246"/>
    </row>
    <row r="17" s="22" customFormat="1" ht="15" customHeight="1"/>
    <row r="18" spans="1:10" s="22" customFormat="1" ht="15" customHeight="1">
      <c r="A18" s="241" t="s">
        <v>34</v>
      </c>
      <c r="B18" s="241"/>
      <c r="C18" s="241"/>
      <c r="D18" s="241"/>
      <c r="E18" s="241"/>
      <c r="F18" s="241"/>
      <c r="G18" s="241"/>
      <c r="H18" s="241"/>
      <c r="I18" s="241"/>
      <c r="J18" s="241"/>
    </row>
    <row r="19" s="22" customFormat="1" ht="15" customHeight="1"/>
    <row r="20" spans="2:18" s="22" customFormat="1" ht="15" customHeight="1">
      <c r="B20" s="22" t="s">
        <v>6</v>
      </c>
      <c r="C20" s="22" t="s">
        <v>15</v>
      </c>
      <c r="D20" s="22" t="s">
        <v>9</v>
      </c>
      <c r="E20" s="22" t="s">
        <v>15</v>
      </c>
      <c r="F20" s="70"/>
      <c r="H20" s="22" t="s">
        <v>35</v>
      </c>
      <c r="I20" s="22" t="s">
        <v>15</v>
      </c>
      <c r="J20" s="22" t="s">
        <v>26</v>
      </c>
      <c r="K20" s="22" t="s">
        <v>15</v>
      </c>
      <c r="L20" s="70"/>
      <c r="N20" s="22" t="s">
        <v>36</v>
      </c>
      <c r="O20" s="22" t="s">
        <v>15</v>
      </c>
      <c r="P20" s="22" t="s">
        <v>30</v>
      </c>
      <c r="Q20" s="22" t="s">
        <v>15</v>
      </c>
      <c r="R20" s="70"/>
    </row>
    <row r="21" s="22" customFormat="1" ht="15" customHeight="1"/>
    <row r="22" spans="1:15" s="22" customFormat="1" ht="15" customHeight="1">
      <c r="A22" s="244" t="s">
        <v>37</v>
      </c>
      <c r="B22" s="244"/>
      <c r="C22" s="22" t="s">
        <v>15</v>
      </c>
      <c r="D22" s="70"/>
      <c r="F22" s="252" t="s">
        <v>16</v>
      </c>
      <c r="G22" s="252"/>
      <c r="I22" s="246" t="s">
        <v>39</v>
      </c>
      <c r="J22" s="246"/>
      <c r="K22" s="29" t="s">
        <v>38</v>
      </c>
      <c r="L22" s="22" t="s">
        <v>15</v>
      </c>
      <c r="M22" s="177"/>
      <c r="N22" s="252" t="s">
        <v>16</v>
      </c>
      <c r="O22" s="252"/>
    </row>
    <row r="23" s="22" customFormat="1" ht="15" customHeight="1"/>
    <row r="24" spans="1:2" s="22" customFormat="1" ht="15" customHeight="1">
      <c r="A24" s="241" t="s">
        <v>40</v>
      </c>
      <c r="B24" s="241"/>
    </row>
    <row r="25" spans="2:5" s="22" customFormat="1" ht="15" customHeight="1">
      <c r="B25" s="22" t="s">
        <v>21</v>
      </c>
      <c r="C25" s="22" t="s">
        <v>15</v>
      </c>
      <c r="D25" s="70"/>
      <c r="E25" s="22" t="s">
        <v>41</v>
      </c>
    </row>
    <row r="26" s="22" customFormat="1" ht="15" customHeight="1"/>
    <row r="27" spans="1:12" s="22" customFormat="1" ht="15" customHeight="1">
      <c r="A27" s="241" t="s">
        <v>42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</row>
    <row r="28" spans="1:12" s="22" customFormat="1" ht="1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0" s="100" customFormat="1" ht="19.5" customHeight="1">
      <c r="B29" s="101"/>
      <c r="F29" s="100" t="s">
        <v>6</v>
      </c>
      <c r="G29" s="100" t="s">
        <v>15</v>
      </c>
      <c r="H29" s="250" t="s">
        <v>134</v>
      </c>
      <c r="I29" s="250"/>
      <c r="J29" s="250"/>
      <c r="K29" s="250"/>
      <c r="L29" s="250"/>
      <c r="M29" s="250"/>
      <c r="N29" s="250"/>
      <c r="O29" s="250"/>
      <c r="P29" s="250"/>
      <c r="T29" s="22"/>
    </row>
    <row r="30" s="22" customFormat="1" ht="15" customHeight="1">
      <c r="T30" s="243" t="s">
        <v>123</v>
      </c>
    </row>
    <row r="31" spans="2:20" s="22" customFormat="1" ht="15" customHeight="1">
      <c r="B31" s="22" t="s">
        <v>6</v>
      </c>
      <c r="C31" s="22" t="s">
        <v>15</v>
      </c>
      <c r="D31" s="237"/>
      <c r="E31" s="251"/>
      <c r="F31" s="251"/>
      <c r="G31" s="251"/>
      <c r="H31" s="238"/>
      <c r="I31" s="27"/>
      <c r="J31" s="246" t="s">
        <v>64</v>
      </c>
      <c r="K31" s="246"/>
      <c r="L31" s="246"/>
      <c r="M31" s="246"/>
      <c r="N31" s="246"/>
      <c r="O31" s="246"/>
      <c r="P31" s="246"/>
      <c r="Q31" s="246"/>
      <c r="R31" s="246"/>
      <c r="S31" s="246"/>
      <c r="T31" s="243"/>
    </row>
    <row r="32" spans="1:20" s="2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43"/>
    </row>
    <row r="36" spans="2:20" ht="15" customHeight="1">
      <c r="B36"/>
      <c r="T36" s="22"/>
    </row>
    <row r="37" spans="1:20" s="22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="22" customFormat="1" ht="15" customHeight="1">
      <c r="T38" s="1"/>
    </row>
    <row r="39" spans="1:20" s="22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27">
    <mergeCell ref="A2:F2"/>
    <mergeCell ref="H4:P4"/>
    <mergeCell ref="D6:J6"/>
    <mergeCell ref="O6:S6"/>
    <mergeCell ref="A8:B8"/>
    <mergeCell ref="D8:L8"/>
    <mergeCell ref="A10:G10"/>
    <mergeCell ref="A12:B12"/>
    <mergeCell ref="D12:H12"/>
    <mergeCell ref="L12:N12"/>
    <mergeCell ref="A14:B14"/>
    <mergeCell ref="D14:H14"/>
    <mergeCell ref="L14:N14"/>
    <mergeCell ref="A16:B16"/>
    <mergeCell ref="D16:H16"/>
    <mergeCell ref="L16:N16"/>
    <mergeCell ref="A18:J18"/>
    <mergeCell ref="A22:B22"/>
    <mergeCell ref="F22:G22"/>
    <mergeCell ref="I22:J22"/>
    <mergeCell ref="N22:O22"/>
    <mergeCell ref="A24:B24"/>
    <mergeCell ref="A27:L27"/>
    <mergeCell ref="H29:P29"/>
    <mergeCell ref="T30:T32"/>
    <mergeCell ref="D31:H31"/>
    <mergeCell ref="J31:S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131"/>
  <sheetViews>
    <sheetView zoomScale="70" zoomScaleNormal="70" zoomScalePageLayoutView="0" workbookViewId="0" topLeftCell="A1">
      <selection activeCell="Y30" sqref="Y30"/>
    </sheetView>
  </sheetViews>
  <sheetFormatPr defaultColWidth="6.7109375" defaultRowHeight="15" customHeight="1"/>
  <cols>
    <col min="1" max="3" width="6.7109375" style="1" customWidth="1"/>
    <col min="4" max="4" width="7.7109375" style="1" customWidth="1"/>
    <col min="5" max="6" width="7.28125" style="1" bestFit="1" customWidth="1"/>
    <col min="7" max="7" width="7.57421875" style="1" bestFit="1" customWidth="1"/>
    <col min="8" max="8" width="7.28125" style="1" bestFit="1" customWidth="1"/>
    <col min="9" max="9" width="7.57421875" style="1" bestFit="1" customWidth="1"/>
    <col min="10" max="10" width="6.8515625" style="1" bestFit="1" customWidth="1"/>
    <col min="11" max="11" width="6.7109375" style="1" customWidth="1"/>
    <col min="12" max="12" width="7.140625" style="1" bestFit="1" customWidth="1"/>
    <col min="13" max="13" width="7.57421875" style="1" bestFit="1" customWidth="1"/>
    <col min="14" max="14" width="7.140625" style="1" customWidth="1"/>
    <col min="15" max="15" width="7.57421875" style="1" bestFit="1" customWidth="1"/>
    <col min="16" max="17" width="7.140625" style="1" bestFit="1" customWidth="1"/>
    <col min="18" max="18" width="7.7109375" style="1" customWidth="1"/>
    <col min="19" max="19" width="8.00390625" style="1" bestFit="1" customWidth="1"/>
    <col min="20" max="20" width="7.140625" style="1" bestFit="1" customWidth="1"/>
    <col min="21" max="24" width="6.7109375" style="1" customWidth="1"/>
    <col min="25" max="25" width="7.140625" style="1" bestFit="1" customWidth="1"/>
    <col min="26" max="16384" width="6.7109375" style="1" customWidth="1"/>
  </cols>
  <sheetData>
    <row r="2" spans="1:20" s="22" customFormat="1" ht="15" customHeight="1">
      <c r="A2" s="246" t="s">
        <v>42</v>
      </c>
      <c r="B2" s="246"/>
      <c r="C2" s="246"/>
      <c r="D2" s="246"/>
      <c r="E2" s="246"/>
      <c r="F2" s="246"/>
      <c r="G2" s="246"/>
      <c r="H2" s="246"/>
      <c r="I2" s="27"/>
      <c r="J2" s="100" t="s">
        <v>6</v>
      </c>
      <c r="K2" s="100" t="s">
        <v>15</v>
      </c>
      <c r="L2" s="250" t="s">
        <v>134</v>
      </c>
      <c r="M2" s="250"/>
      <c r="N2" s="250"/>
      <c r="O2" s="250"/>
      <c r="P2" s="250"/>
      <c r="Q2" s="250"/>
      <c r="R2" s="250"/>
      <c r="S2" s="250"/>
      <c r="T2" s="250"/>
    </row>
    <row r="3" spans="1:20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" customHeight="1">
      <c r="A4" s="22"/>
      <c r="B4" s="22" t="s">
        <v>21</v>
      </c>
      <c r="C4" s="22" t="s">
        <v>15</v>
      </c>
      <c r="D4" s="219">
        <v>2.955</v>
      </c>
      <c r="E4" s="22"/>
      <c r="F4" s="22" t="s">
        <v>37</v>
      </c>
      <c r="G4" s="22" t="s">
        <v>15</v>
      </c>
      <c r="H4" s="255">
        <v>-0.0789</v>
      </c>
      <c r="I4" s="256"/>
      <c r="J4" s="22" t="s">
        <v>38</v>
      </c>
      <c r="K4" s="22" t="s">
        <v>15</v>
      </c>
      <c r="L4" s="257">
        <v>-0.0396</v>
      </c>
      <c r="M4" s="258"/>
      <c r="N4" s="22"/>
      <c r="O4" s="22"/>
      <c r="P4" s="22"/>
      <c r="Q4" s="22"/>
      <c r="R4" s="22"/>
      <c r="S4" s="22"/>
      <c r="T4" s="22"/>
    </row>
    <row r="5" spans="1:20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19" ht="15" customHeight="1">
      <c r="A6" s="246" t="s">
        <v>360</v>
      </c>
      <c r="B6" s="246"/>
      <c r="C6" s="246"/>
      <c r="D6" s="46" t="s">
        <v>361</v>
      </c>
      <c r="E6" s="46" t="s">
        <v>15</v>
      </c>
      <c r="F6" s="172">
        <v>1</v>
      </c>
      <c r="G6" s="22" t="s">
        <v>362</v>
      </c>
      <c r="H6" s="46" t="s">
        <v>15</v>
      </c>
      <c r="I6" s="172">
        <v>1</v>
      </c>
      <c r="J6" s="22" t="s">
        <v>6</v>
      </c>
      <c r="K6" s="22" t="s">
        <v>15</v>
      </c>
      <c r="L6" s="224">
        <f>D4+H4*F6+L4*I6</f>
        <v>2.8365</v>
      </c>
      <c r="M6" s="22" t="s">
        <v>240</v>
      </c>
      <c r="N6" s="22" t="s">
        <v>121</v>
      </c>
      <c r="O6" s="22" t="s">
        <v>15</v>
      </c>
      <c r="P6" s="219">
        <v>2.84</v>
      </c>
      <c r="Q6" s="253" t="s">
        <v>363</v>
      </c>
      <c r="R6" s="254"/>
      <c r="S6" s="254"/>
    </row>
    <row r="7" spans="1:20" ht="15" customHeight="1">
      <c r="A7" s="22"/>
      <c r="B7" s="22"/>
      <c r="C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19" ht="15" customHeight="1">
      <c r="A8" s="246" t="s">
        <v>334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2" t="s">
        <v>15</v>
      </c>
      <c r="M8" s="27">
        <v>-0.08</v>
      </c>
      <c r="N8" s="241" t="s">
        <v>253</v>
      </c>
      <c r="O8" s="241"/>
      <c r="P8" s="241"/>
      <c r="Q8" s="241"/>
      <c r="R8" s="241"/>
      <c r="S8" s="241"/>
    </row>
    <row r="9" spans="1:19" s="22" customFormat="1" ht="15" customHeight="1">
      <c r="A9" s="246" t="s">
        <v>335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2" t="s">
        <v>15</v>
      </c>
      <c r="M9" s="27">
        <v>-0.04</v>
      </c>
      <c r="N9" s="241" t="s">
        <v>253</v>
      </c>
      <c r="O9" s="241"/>
      <c r="P9" s="241"/>
      <c r="Q9" s="241"/>
      <c r="R9" s="241"/>
      <c r="S9" s="241"/>
    </row>
    <row r="10" s="22" customFormat="1" ht="15" customHeight="1"/>
    <row r="11" spans="2:18" s="22" customFormat="1" ht="15" customHeight="1">
      <c r="B11" s="246" t="s">
        <v>43</v>
      </c>
      <c r="C11" s="246"/>
      <c r="D11" s="271" t="s">
        <v>254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</row>
    <row r="12" spans="2:3" s="22" customFormat="1" ht="15" customHeight="1">
      <c r="B12" s="22" t="s">
        <v>0</v>
      </c>
      <c r="C12" s="33"/>
    </row>
    <row r="13" spans="1:19" s="22" customFormat="1" ht="15" customHeight="1">
      <c r="A13" s="242" t="s">
        <v>45</v>
      </c>
      <c r="B13" s="34"/>
      <c r="C13" s="35"/>
      <c r="D13" s="34"/>
      <c r="E13" s="34">
        <v>1</v>
      </c>
      <c r="F13" s="34"/>
      <c r="G13" s="34">
        <v>2</v>
      </c>
      <c r="H13" s="34"/>
      <c r="I13" s="34">
        <v>3</v>
      </c>
      <c r="J13" s="34"/>
      <c r="K13" s="34">
        <v>4</v>
      </c>
      <c r="L13" s="34"/>
      <c r="M13" s="34">
        <v>5</v>
      </c>
      <c r="N13" s="34"/>
      <c r="O13" s="34">
        <v>6</v>
      </c>
      <c r="P13" s="34"/>
      <c r="Q13" s="242" t="s">
        <v>5</v>
      </c>
      <c r="R13" s="22" t="s">
        <v>46</v>
      </c>
      <c r="S13" s="22" t="s">
        <v>48</v>
      </c>
    </row>
    <row r="14" spans="1:19" s="22" customFormat="1" ht="15" customHeight="1">
      <c r="A14" s="242"/>
      <c r="B14" s="36"/>
      <c r="Q14" s="242"/>
      <c r="R14" s="22" t="s">
        <v>47</v>
      </c>
      <c r="S14" s="22" t="s">
        <v>49</v>
      </c>
    </row>
    <row r="15" spans="1:17" s="22" customFormat="1" ht="15" customHeight="1" thickBot="1">
      <c r="A15" s="46"/>
      <c r="B15" s="36"/>
      <c r="Q15" s="46"/>
    </row>
    <row r="16" spans="2:16" s="22" customFormat="1" ht="15" customHeight="1">
      <c r="B16" s="36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2:19" s="22" customFormat="1" ht="15" customHeight="1">
      <c r="B17" s="36" t="s">
        <v>1</v>
      </c>
      <c r="D17" s="265"/>
      <c r="E17" s="34">
        <v>2.82</v>
      </c>
      <c r="F17" s="240"/>
      <c r="G17" s="34">
        <v>2.55</v>
      </c>
      <c r="H17" s="266"/>
      <c r="I17" s="205">
        <v>2.4</v>
      </c>
      <c r="J17" s="266"/>
      <c r="K17" s="34">
        <v>2.52</v>
      </c>
      <c r="L17" s="266"/>
      <c r="M17" s="205">
        <v>2.48</v>
      </c>
      <c r="N17" s="240"/>
      <c r="O17" s="34">
        <v>2.42</v>
      </c>
      <c r="P17" s="42"/>
      <c r="R17" s="270"/>
      <c r="S17" s="263"/>
    </row>
    <row r="18" spans="2:19" s="22" customFormat="1" ht="15" customHeight="1">
      <c r="B18" s="36"/>
      <c r="D18" s="265"/>
      <c r="E18" s="47" t="s">
        <v>0</v>
      </c>
      <c r="F18" s="240"/>
      <c r="G18" s="47" t="s">
        <v>0</v>
      </c>
      <c r="H18" s="240"/>
      <c r="I18" s="47" t="s">
        <v>0</v>
      </c>
      <c r="J18" s="240"/>
      <c r="K18" s="48" t="s">
        <v>0</v>
      </c>
      <c r="L18" s="240"/>
      <c r="M18" s="47" t="s">
        <v>0</v>
      </c>
      <c r="N18" s="240"/>
      <c r="O18" s="47" t="s">
        <v>0</v>
      </c>
      <c r="P18" s="42"/>
      <c r="R18" s="270"/>
      <c r="S18" s="263"/>
    </row>
    <row r="19" spans="2:16" s="22" customFormat="1" ht="15" customHeight="1">
      <c r="B19" s="36"/>
      <c r="D19" s="4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42"/>
    </row>
    <row r="20" spans="2:19" s="22" customFormat="1" ht="15" customHeight="1">
      <c r="B20" s="36" t="s">
        <v>2</v>
      </c>
      <c r="D20" s="264"/>
      <c r="E20" s="34">
        <v>3.21</v>
      </c>
      <c r="F20" s="266"/>
      <c r="G20" s="34">
        <v>2.88</v>
      </c>
      <c r="H20" s="266"/>
      <c r="I20" s="34">
        <v>2.48</v>
      </c>
      <c r="J20" s="266"/>
      <c r="K20" s="205">
        <v>2.4</v>
      </c>
      <c r="L20" s="266"/>
      <c r="M20" s="34">
        <v>2.58</v>
      </c>
      <c r="N20" s="266"/>
      <c r="O20" s="34">
        <v>2.45</v>
      </c>
      <c r="P20" s="42"/>
      <c r="R20" s="263"/>
      <c r="S20" s="263"/>
    </row>
    <row r="21" spans="2:19" s="22" customFormat="1" ht="15" customHeight="1">
      <c r="B21" s="36"/>
      <c r="D21" s="265"/>
      <c r="E21" s="48" t="s">
        <v>0</v>
      </c>
      <c r="F21" s="240"/>
      <c r="G21" s="48" t="s">
        <v>0</v>
      </c>
      <c r="H21" s="240"/>
      <c r="I21" s="48" t="s">
        <v>0</v>
      </c>
      <c r="J21" s="240"/>
      <c r="K21" s="48" t="s">
        <v>0</v>
      </c>
      <c r="L21" s="240"/>
      <c r="M21" s="48" t="s">
        <v>0</v>
      </c>
      <c r="N21" s="240"/>
      <c r="O21" s="48" t="s">
        <v>0</v>
      </c>
      <c r="P21" s="42"/>
      <c r="R21" s="263"/>
      <c r="S21" s="263"/>
    </row>
    <row r="22" spans="2:16" s="22" customFormat="1" ht="15" customHeight="1">
      <c r="B22" s="36"/>
      <c r="D22" s="4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42"/>
    </row>
    <row r="23" spans="2:19" s="22" customFormat="1" ht="15" customHeight="1">
      <c r="B23" s="36" t="s">
        <v>3</v>
      </c>
      <c r="D23" s="264"/>
      <c r="E23" s="34">
        <v>3.03</v>
      </c>
      <c r="F23" s="266"/>
      <c r="G23" s="205">
        <v>3</v>
      </c>
      <c r="H23" s="266"/>
      <c r="I23" s="34">
        <v>2.76</v>
      </c>
      <c r="J23" s="240"/>
      <c r="K23" s="34">
        <v>2.27</v>
      </c>
      <c r="L23" s="240"/>
      <c r="M23" s="34">
        <v>2.45</v>
      </c>
      <c r="N23" s="266"/>
      <c r="O23" s="34">
        <v>2.36</v>
      </c>
      <c r="P23" s="42"/>
      <c r="R23" s="263"/>
      <c r="S23" s="263"/>
    </row>
    <row r="24" spans="2:19" s="22" customFormat="1" ht="15" customHeight="1">
      <c r="B24" s="36"/>
      <c r="D24" s="265"/>
      <c r="E24" s="48" t="s">
        <v>0</v>
      </c>
      <c r="F24" s="240"/>
      <c r="G24" s="47" t="s">
        <v>0</v>
      </c>
      <c r="H24" s="240"/>
      <c r="I24" s="48" t="s">
        <v>0</v>
      </c>
      <c r="J24" s="240"/>
      <c r="K24" s="47" t="s">
        <v>0</v>
      </c>
      <c r="L24" s="240"/>
      <c r="M24" s="47" t="s">
        <v>0</v>
      </c>
      <c r="N24" s="266"/>
      <c r="O24" s="47" t="s">
        <v>0</v>
      </c>
      <c r="P24" s="42"/>
      <c r="R24" s="263"/>
      <c r="S24" s="263"/>
    </row>
    <row r="25" spans="2:16" s="22" customFormat="1" ht="15" customHeight="1">
      <c r="B25" s="36"/>
      <c r="D25" s="4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42"/>
    </row>
    <row r="26" spans="2:19" s="22" customFormat="1" ht="15" customHeight="1">
      <c r="B26" s="36" t="s">
        <v>4</v>
      </c>
      <c r="D26" s="265"/>
      <c r="E26" s="34">
        <v>2.55</v>
      </c>
      <c r="F26" s="240"/>
      <c r="G26" s="34">
        <v>2.85</v>
      </c>
      <c r="H26" s="266"/>
      <c r="I26" s="34">
        <v>2.76</v>
      </c>
      <c r="J26" s="240"/>
      <c r="K26" s="34">
        <v>2.27</v>
      </c>
      <c r="L26" s="266"/>
      <c r="M26" s="34">
        <v>2.58</v>
      </c>
      <c r="N26" s="240"/>
      <c r="O26" s="34">
        <v>2.48</v>
      </c>
      <c r="P26" s="42"/>
      <c r="R26" s="263"/>
      <c r="S26" s="263"/>
    </row>
    <row r="27" spans="2:19" s="22" customFormat="1" ht="15" customHeight="1">
      <c r="B27" s="36"/>
      <c r="D27" s="265"/>
      <c r="E27" s="47" t="s">
        <v>0</v>
      </c>
      <c r="F27" s="240"/>
      <c r="G27" s="47" t="s">
        <v>0</v>
      </c>
      <c r="H27" s="266"/>
      <c r="I27" s="47" t="s">
        <v>0</v>
      </c>
      <c r="J27" s="240"/>
      <c r="K27" s="47" t="s">
        <v>0</v>
      </c>
      <c r="L27" s="240"/>
      <c r="M27" s="48" t="s">
        <v>0</v>
      </c>
      <c r="N27" s="240"/>
      <c r="O27" s="47" t="s">
        <v>0</v>
      </c>
      <c r="P27" s="42"/>
      <c r="R27" s="263"/>
      <c r="S27" s="263"/>
    </row>
    <row r="28" spans="2:16" s="22" customFormat="1" ht="15" customHeight="1">
      <c r="B28" s="36"/>
      <c r="D28" s="40"/>
      <c r="E28" s="30"/>
      <c r="F28" s="30"/>
      <c r="G28" s="30"/>
      <c r="H28" s="30"/>
      <c r="I28" s="30"/>
      <c r="J28" s="30"/>
      <c r="K28" s="30"/>
      <c r="L28" s="30"/>
      <c r="M28" s="30" t="s">
        <v>0</v>
      </c>
      <c r="N28" s="30"/>
      <c r="O28" s="30"/>
      <c r="P28" s="42"/>
    </row>
    <row r="29" spans="2:19" s="22" customFormat="1" ht="15" customHeight="1">
      <c r="B29" s="36" t="s">
        <v>5</v>
      </c>
      <c r="D29" s="264"/>
      <c r="E29" s="205">
        <v>2.27</v>
      </c>
      <c r="F29" s="266"/>
      <c r="G29" s="34">
        <v>2.45</v>
      </c>
      <c r="H29" s="266"/>
      <c r="I29" s="34">
        <v>2.52</v>
      </c>
      <c r="J29" s="266"/>
      <c r="K29" s="34">
        <v>2.18</v>
      </c>
      <c r="L29" s="266"/>
      <c r="M29" s="34">
        <v>2.48</v>
      </c>
      <c r="N29" s="266"/>
      <c r="O29" s="34">
        <v>2.36</v>
      </c>
      <c r="P29" s="42"/>
      <c r="R29" s="263"/>
      <c r="S29" s="262"/>
    </row>
    <row r="30" spans="2:19" s="22" customFormat="1" ht="15" customHeight="1">
      <c r="B30" s="36"/>
      <c r="D30" s="265"/>
      <c r="E30" s="48" t="s">
        <v>0</v>
      </c>
      <c r="F30" s="240"/>
      <c r="G30" s="48" t="s">
        <v>0</v>
      </c>
      <c r="H30" s="240"/>
      <c r="I30" s="48" t="s">
        <v>0</v>
      </c>
      <c r="J30" s="240"/>
      <c r="K30" s="48" t="s">
        <v>0</v>
      </c>
      <c r="L30" s="240"/>
      <c r="M30" s="48" t="s">
        <v>0</v>
      </c>
      <c r="N30" s="240"/>
      <c r="O30" s="48" t="s">
        <v>0</v>
      </c>
      <c r="P30" s="50"/>
      <c r="R30" s="263"/>
      <c r="S30" s="263"/>
    </row>
    <row r="31" spans="1:20" ht="15" customHeight="1" thickBot="1">
      <c r="A31" s="22"/>
      <c r="B31" s="36"/>
      <c r="C31" s="22"/>
      <c r="D31" s="43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5"/>
      <c r="Q31" s="22"/>
      <c r="R31" s="22"/>
      <c r="S31" s="22"/>
      <c r="T31" s="243" t="s">
        <v>124</v>
      </c>
    </row>
    <row r="32" spans="1:20" ht="15" customHeight="1">
      <c r="A32" s="22"/>
      <c r="B32" s="254" t="s">
        <v>44</v>
      </c>
      <c r="C32" s="25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51" t="s">
        <v>14</v>
      </c>
      <c r="R32" s="69"/>
      <c r="S32" s="69"/>
      <c r="T32" s="243"/>
    </row>
    <row r="33" spans="22:41" ht="15" customHeight="1"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187"/>
    </row>
    <row r="34" spans="22:41" ht="15" customHeight="1"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187"/>
    </row>
    <row r="35" spans="2:41" s="22" customFormat="1" ht="15" customHeight="1">
      <c r="B35" s="52" t="s">
        <v>50</v>
      </c>
      <c r="C35" s="46" t="s">
        <v>15</v>
      </c>
      <c r="D35" s="70"/>
      <c r="E35" s="46" t="s">
        <v>15</v>
      </c>
      <c r="F35" s="188"/>
      <c r="H35" s="22" t="s">
        <v>121</v>
      </c>
      <c r="J35" s="53" t="s">
        <v>50</v>
      </c>
      <c r="K35" s="22" t="s">
        <v>15</v>
      </c>
      <c r="L35" s="69"/>
      <c r="M35" s="51" t="s">
        <v>51</v>
      </c>
      <c r="AO35" s="187"/>
    </row>
    <row r="36" spans="2:41" s="22" customFormat="1" ht="15" customHeight="1">
      <c r="B36" s="51" t="s">
        <v>51</v>
      </c>
      <c r="C36" s="46"/>
      <c r="D36" s="70"/>
      <c r="E36" s="46"/>
      <c r="F36" s="191"/>
      <c r="AO36" s="187"/>
    </row>
    <row r="37" spans="1:41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87"/>
    </row>
    <row r="38" spans="1:41" ht="15" customHeight="1">
      <c r="A38" s="246" t="s">
        <v>52</v>
      </c>
      <c r="B38" s="246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187"/>
    </row>
    <row r="39" spans="1:41" ht="1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87"/>
    </row>
    <row r="40" spans="1:41" ht="15" customHeight="1">
      <c r="A40" s="22">
        <v>1</v>
      </c>
      <c r="B40" s="241" t="s">
        <v>248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187"/>
    </row>
    <row r="41" spans="1:41" ht="15" customHeight="1">
      <c r="A41" s="22"/>
      <c r="B41" s="241" t="s">
        <v>249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7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187"/>
    </row>
    <row r="42" spans="1:41" ht="1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187"/>
    </row>
    <row r="43" spans="1:41" ht="15" customHeight="1">
      <c r="A43" s="22">
        <v>2</v>
      </c>
      <c r="B43" s="268" t="s">
        <v>288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187"/>
    </row>
    <row r="44" spans="1:41" ht="1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187"/>
    </row>
    <row r="45" spans="1:41" ht="15" customHeight="1">
      <c r="A45" s="22">
        <v>3</v>
      </c>
      <c r="B45" s="269" t="s">
        <v>250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187"/>
    </row>
    <row r="46" spans="1:41" ht="15" customHeight="1">
      <c r="A46" s="22"/>
      <c r="B46" s="241" t="s">
        <v>289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187"/>
    </row>
    <row r="47" spans="1:41" ht="15" customHeight="1">
      <c r="A47" s="22"/>
      <c r="B47" s="241" t="s">
        <v>251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187"/>
    </row>
    <row r="48" spans="1:41" ht="1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187"/>
    </row>
    <row r="49" spans="1:41" ht="15" customHeight="1">
      <c r="A49" s="22">
        <v>4</v>
      </c>
      <c r="B49" s="241" t="s">
        <v>53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87"/>
    </row>
    <row r="50" spans="1:41" ht="15" customHeight="1">
      <c r="A50" s="22"/>
      <c r="B50" s="241" t="s">
        <v>290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78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187"/>
    </row>
    <row r="51" spans="1:41" ht="15" customHeight="1">
      <c r="A51" s="22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187"/>
    </row>
    <row r="52" spans="1:41" ht="15" customHeight="1">
      <c r="A52" s="22">
        <v>5</v>
      </c>
      <c r="B52" s="241" t="s">
        <v>242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187"/>
    </row>
    <row r="53" spans="1:41" ht="15" customHeight="1">
      <c r="A53" s="22"/>
      <c r="B53" s="241" t="s">
        <v>247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187"/>
    </row>
    <row r="54" spans="1:41" ht="1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187"/>
    </row>
    <row r="55" spans="1:41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187"/>
    </row>
    <row r="56" spans="1:41" ht="1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87"/>
    </row>
    <row r="57" spans="1:41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187"/>
    </row>
    <row r="58" spans="1:41" ht="1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87"/>
    </row>
    <row r="59" spans="1:41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187"/>
    </row>
    <row r="60" spans="1:41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187"/>
    </row>
    <row r="61" spans="1:41" ht="1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187"/>
    </row>
    <row r="62" spans="1:40" ht="1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87"/>
    </row>
    <row r="63" spans="2:40" ht="1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87"/>
    </row>
    <row r="64" spans="1:40" ht="1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60" t="s">
        <v>292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87"/>
    </row>
    <row r="65" spans="20:40" ht="15" customHeight="1">
      <c r="T65" s="260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ht="15" customHeight="1">
      <c r="T66" s="260"/>
    </row>
    <row r="67" ht="15" customHeight="1">
      <c r="T67" s="187"/>
    </row>
    <row r="68" spans="2:19" s="22" customFormat="1" ht="15" customHeight="1">
      <c r="B68" s="267" t="s">
        <v>353</v>
      </c>
      <c r="C68" s="267"/>
      <c r="D68" s="267"/>
      <c r="E68" s="267"/>
      <c r="F68" s="267"/>
      <c r="G68" s="267"/>
      <c r="H68" s="267"/>
      <c r="I68" s="267"/>
      <c r="J68" s="267"/>
      <c r="K68" s="22" t="s">
        <v>15</v>
      </c>
      <c r="L68" s="219"/>
      <c r="M68" s="22" t="s">
        <v>240</v>
      </c>
      <c r="N68" s="244" t="s">
        <v>354</v>
      </c>
      <c r="O68" s="244"/>
      <c r="Q68" s="146" t="s">
        <v>243</v>
      </c>
      <c r="R68" s="146" t="s">
        <v>15</v>
      </c>
      <c r="S68" s="32" t="s">
        <v>0</v>
      </c>
    </row>
    <row r="69" spans="2:18" s="22" customFormat="1" ht="15" customHeight="1">
      <c r="B69" s="30"/>
      <c r="C69" s="29" t="s">
        <v>245</v>
      </c>
      <c r="D69" s="29"/>
      <c r="E69" s="29"/>
      <c r="F69" s="29"/>
      <c r="G69" s="29"/>
      <c r="H69" s="29"/>
      <c r="I69" s="29"/>
      <c r="J69" s="29"/>
      <c r="K69" s="22" t="s">
        <v>15</v>
      </c>
      <c r="L69" s="219"/>
      <c r="M69" s="22" t="s">
        <v>240</v>
      </c>
      <c r="P69" s="146"/>
      <c r="Q69" s="146" t="s">
        <v>0</v>
      </c>
      <c r="R69" s="146" t="s">
        <v>0</v>
      </c>
    </row>
    <row r="70" spans="2:19" s="22" customFormat="1" ht="15" customHeight="1">
      <c r="B70" s="30"/>
      <c r="C70" s="29" t="s">
        <v>355</v>
      </c>
      <c r="D70" s="29"/>
      <c r="E70" s="29"/>
      <c r="F70" s="29"/>
      <c r="G70" s="29"/>
      <c r="H70" s="29"/>
      <c r="I70" s="29"/>
      <c r="J70" s="29"/>
      <c r="K70" s="22" t="s">
        <v>15</v>
      </c>
      <c r="L70" s="219"/>
      <c r="M70" s="22" t="s">
        <v>41</v>
      </c>
      <c r="N70" s="22" t="s">
        <v>356</v>
      </c>
      <c r="O70" s="220" t="s">
        <v>0</v>
      </c>
      <c r="P70" s="146"/>
      <c r="Q70" s="146" t="s">
        <v>243</v>
      </c>
      <c r="R70" s="146" t="s">
        <v>15</v>
      </c>
      <c r="S70" s="32" t="s">
        <v>0</v>
      </c>
    </row>
    <row r="71" spans="2:20" s="22" customFormat="1" ht="15" customHeight="1">
      <c r="B71" s="30"/>
      <c r="C71" s="29"/>
      <c r="D71" s="29"/>
      <c r="E71" s="29"/>
      <c r="F71" s="29"/>
      <c r="G71" s="29"/>
      <c r="H71" s="29"/>
      <c r="I71" s="29"/>
      <c r="J71" s="29"/>
      <c r="L71" s="30"/>
      <c r="P71" s="146"/>
      <c r="Q71" s="146" t="s">
        <v>357</v>
      </c>
      <c r="R71" s="146" t="s">
        <v>15</v>
      </c>
      <c r="S71" s="32" t="s">
        <v>0</v>
      </c>
      <c r="T71" s="218" t="s">
        <v>244</v>
      </c>
    </row>
    <row r="73" spans="1:20" ht="15" customHeight="1">
      <c r="A73" s="22"/>
      <c r="B73" s="246" t="s">
        <v>43</v>
      </c>
      <c r="C73" s="246"/>
      <c r="D73" s="259" t="s">
        <v>338</v>
      </c>
      <c r="E73" s="259"/>
      <c r="F73" s="259"/>
      <c r="G73" s="259"/>
      <c r="H73" s="259"/>
      <c r="I73" s="259"/>
      <c r="J73" s="259"/>
      <c r="K73" s="206" t="s">
        <v>339</v>
      </c>
      <c r="L73" s="22" t="s">
        <v>15</v>
      </c>
      <c r="M73" s="190"/>
      <c r="N73" s="207" t="s">
        <v>244</v>
      </c>
      <c r="O73" s="259" t="s">
        <v>340</v>
      </c>
      <c r="P73" s="259"/>
      <c r="Q73" s="259"/>
      <c r="R73" s="259"/>
      <c r="S73" s="259"/>
      <c r="T73" s="259"/>
    </row>
    <row r="74" spans="1:19" ht="15" customHeight="1">
      <c r="A74" s="22"/>
      <c r="B74" s="22" t="s">
        <v>0</v>
      </c>
      <c r="C74" s="33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20" ht="15" customHeight="1">
      <c r="A75" s="242" t="s">
        <v>45</v>
      </c>
      <c r="B75" s="34"/>
      <c r="C75" s="35"/>
      <c r="D75" s="34"/>
      <c r="E75" s="34">
        <v>1</v>
      </c>
      <c r="F75" s="34"/>
      <c r="G75" s="34">
        <v>2</v>
      </c>
      <c r="H75" s="34"/>
      <c r="I75" s="34">
        <v>3</v>
      </c>
      <c r="J75" s="34"/>
      <c r="K75" s="34">
        <v>4</v>
      </c>
      <c r="L75" s="34"/>
      <c r="M75" s="34">
        <v>5</v>
      </c>
      <c r="N75" s="34"/>
      <c r="O75" s="34">
        <v>6</v>
      </c>
      <c r="P75" s="34"/>
      <c r="Q75" s="242" t="s">
        <v>5</v>
      </c>
      <c r="R75" s="22" t="s">
        <v>46</v>
      </c>
      <c r="S75" s="22" t="s">
        <v>48</v>
      </c>
      <c r="T75" s="22"/>
    </row>
    <row r="76" spans="1:20" ht="15" customHeight="1">
      <c r="A76" s="242"/>
      <c r="B76" s="3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42"/>
      <c r="R76" s="22" t="s">
        <v>47</v>
      </c>
      <c r="S76" s="22" t="s">
        <v>49</v>
      </c>
      <c r="T76" s="22"/>
    </row>
    <row r="77" spans="1:20" ht="15" customHeight="1" thickBot="1">
      <c r="A77" s="46"/>
      <c r="B77" s="3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46"/>
      <c r="R77" s="22"/>
      <c r="S77" s="22"/>
      <c r="T77" s="22"/>
    </row>
    <row r="78" spans="1:20" ht="15" customHeight="1">
      <c r="A78" s="22"/>
      <c r="B78" s="36"/>
      <c r="C78" s="22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2"/>
      <c r="R78" s="22"/>
      <c r="S78" s="22"/>
      <c r="T78" s="22"/>
    </row>
    <row r="79" spans="1:20" ht="15" customHeight="1">
      <c r="A79" s="22"/>
      <c r="B79" s="36"/>
      <c r="C79" s="22"/>
      <c r="D79" s="4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42"/>
      <c r="Q79" s="22"/>
      <c r="R79" s="22"/>
      <c r="S79" s="22"/>
      <c r="T79" s="22"/>
    </row>
    <row r="80" spans="1:20" ht="15" customHeight="1">
      <c r="A80" s="22"/>
      <c r="B80" s="36" t="s">
        <v>1</v>
      </c>
      <c r="C80" s="22"/>
      <c r="D80" s="265"/>
      <c r="E80" s="34">
        <v>2.82</v>
      </c>
      <c r="F80" s="240"/>
      <c r="G80" s="34">
        <v>2.55</v>
      </c>
      <c r="H80" s="266"/>
      <c r="I80" s="205">
        <v>2.4</v>
      </c>
      <c r="J80" s="266"/>
      <c r="K80" s="34">
        <v>2.52</v>
      </c>
      <c r="L80" s="266"/>
      <c r="M80" s="205">
        <v>2.48</v>
      </c>
      <c r="N80" s="240"/>
      <c r="O80" s="34">
        <v>2.42</v>
      </c>
      <c r="P80" s="42"/>
      <c r="Q80" s="22"/>
      <c r="R80" s="262"/>
      <c r="S80" s="262"/>
      <c r="T80" s="22"/>
    </row>
    <row r="81" spans="1:20" ht="15" customHeight="1">
      <c r="A81" s="22"/>
      <c r="B81" s="36"/>
      <c r="C81" s="22"/>
      <c r="D81" s="265"/>
      <c r="E81" s="47"/>
      <c r="F81" s="240"/>
      <c r="G81" s="47"/>
      <c r="H81" s="240"/>
      <c r="I81" s="47"/>
      <c r="J81" s="240"/>
      <c r="K81" s="48"/>
      <c r="L81" s="240"/>
      <c r="M81" s="48"/>
      <c r="N81" s="240"/>
      <c r="O81" s="47"/>
      <c r="P81" s="42"/>
      <c r="Q81" s="22"/>
      <c r="R81" s="262"/>
      <c r="S81" s="263"/>
      <c r="T81" s="22"/>
    </row>
    <row r="82" spans="1:20" ht="15" customHeight="1">
      <c r="A82" s="22"/>
      <c r="B82" s="36"/>
      <c r="C82" s="22"/>
      <c r="D82" s="4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42"/>
      <c r="Q82" s="22"/>
      <c r="R82" s="22"/>
      <c r="S82" s="22"/>
      <c r="T82" s="22"/>
    </row>
    <row r="83" spans="1:20" ht="15" customHeight="1">
      <c r="A83" s="22"/>
      <c r="B83" s="36" t="s">
        <v>2</v>
      </c>
      <c r="C83" s="22"/>
      <c r="D83" s="264"/>
      <c r="E83" s="34">
        <v>3.21</v>
      </c>
      <c r="F83" s="266"/>
      <c r="G83" s="34">
        <v>2.88</v>
      </c>
      <c r="H83" s="266"/>
      <c r="I83" s="34">
        <v>2.48</v>
      </c>
      <c r="J83" s="266"/>
      <c r="K83" s="34">
        <v>2.4</v>
      </c>
      <c r="L83" s="266"/>
      <c r="M83" s="34">
        <v>2.58</v>
      </c>
      <c r="N83" s="266"/>
      <c r="O83" s="34">
        <v>2.45</v>
      </c>
      <c r="P83" s="42"/>
      <c r="Q83" s="22"/>
      <c r="R83" s="262"/>
      <c r="S83" s="262"/>
      <c r="T83" s="22"/>
    </row>
    <row r="84" spans="1:20" ht="15" customHeight="1">
      <c r="A84" s="22"/>
      <c r="B84" s="36"/>
      <c r="C84" s="22"/>
      <c r="D84" s="265"/>
      <c r="E84" s="48"/>
      <c r="F84" s="240"/>
      <c r="G84" s="48"/>
      <c r="H84" s="240"/>
      <c r="I84" s="48"/>
      <c r="J84" s="240"/>
      <c r="K84" s="48"/>
      <c r="L84" s="240"/>
      <c r="M84" s="48"/>
      <c r="N84" s="240"/>
      <c r="O84" s="48"/>
      <c r="P84" s="42"/>
      <c r="Q84" s="22"/>
      <c r="R84" s="263"/>
      <c r="S84" s="263"/>
      <c r="T84" s="22"/>
    </row>
    <row r="85" spans="1:20" ht="15" customHeight="1">
      <c r="A85" s="22"/>
      <c r="B85" s="36"/>
      <c r="C85" s="22"/>
      <c r="D85" s="4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42"/>
      <c r="Q85" s="22"/>
      <c r="R85" s="22"/>
      <c r="S85" s="22"/>
      <c r="T85" s="22"/>
    </row>
    <row r="86" spans="1:20" ht="15" customHeight="1">
      <c r="A86" s="22"/>
      <c r="B86" s="36" t="s">
        <v>3</v>
      </c>
      <c r="C86" s="22"/>
      <c r="D86" s="264"/>
      <c r="E86" s="34">
        <v>3.03</v>
      </c>
      <c r="F86" s="266"/>
      <c r="G86" s="205">
        <v>3</v>
      </c>
      <c r="H86" s="266"/>
      <c r="I86" s="34">
        <v>2.76</v>
      </c>
      <c r="J86" s="240"/>
      <c r="K86" s="34">
        <v>2.27</v>
      </c>
      <c r="L86" s="240"/>
      <c r="M86" s="34">
        <v>2.45</v>
      </c>
      <c r="N86" s="240"/>
      <c r="O86" s="34">
        <v>2.36</v>
      </c>
      <c r="P86" s="42"/>
      <c r="Q86" s="22"/>
      <c r="R86" s="262"/>
      <c r="S86" s="263"/>
      <c r="T86" s="22"/>
    </row>
    <row r="87" spans="1:20" ht="15" customHeight="1">
      <c r="A87" s="22"/>
      <c r="B87" s="36"/>
      <c r="C87" s="22"/>
      <c r="D87" s="265"/>
      <c r="E87" s="48"/>
      <c r="F87" s="240"/>
      <c r="G87" s="47"/>
      <c r="H87" s="240"/>
      <c r="I87" s="48"/>
      <c r="J87" s="240"/>
      <c r="K87" s="48"/>
      <c r="L87" s="240"/>
      <c r="M87" s="47"/>
      <c r="N87" s="240"/>
      <c r="O87" s="47"/>
      <c r="P87" s="42"/>
      <c r="Q87" s="22"/>
      <c r="R87" s="263"/>
      <c r="S87" s="263"/>
      <c r="T87" s="22"/>
    </row>
    <row r="88" spans="1:20" ht="15" customHeight="1">
      <c r="A88" s="22"/>
      <c r="B88" s="36"/>
      <c r="C88" s="22"/>
      <c r="D88" s="4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42"/>
      <c r="Q88" s="22"/>
      <c r="R88" s="22"/>
      <c r="S88" s="22"/>
      <c r="T88" s="22"/>
    </row>
    <row r="89" spans="1:20" ht="15" customHeight="1">
      <c r="A89" s="22"/>
      <c r="B89" s="36" t="s">
        <v>4</v>
      </c>
      <c r="C89" s="22"/>
      <c r="D89" s="265"/>
      <c r="E89" s="34">
        <v>2.55</v>
      </c>
      <c r="F89" s="240"/>
      <c r="G89" s="34">
        <v>2.85</v>
      </c>
      <c r="H89" s="240"/>
      <c r="I89" s="34">
        <v>2.76</v>
      </c>
      <c r="J89" s="240"/>
      <c r="K89" s="34">
        <v>2.27</v>
      </c>
      <c r="L89" s="266"/>
      <c r="M89" s="34">
        <v>2.58</v>
      </c>
      <c r="N89" s="240"/>
      <c r="O89" s="34">
        <v>2.48</v>
      </c>
      <c r="P89" s="42"/>
      <c r="Q89" s="22"/>
      <c r="R89" s="262"/>
      <c r="S89" s="263"/>
      <c r="T89" s="22"/>
    </row>
    <row r="90" spans="1:20" ht="15" customHeight="1">
      <c r="A90" s="22"/>
      <c r="B90" s="36"/>
      <c r="C90" s="22"/>
      <c r="D90" s="265"/>
      <c r="E90" s="48"/>
      <c r="F90" s="240"/>
      <c r="G90" s="47"/>
      <c r="H90" s="240"/>
      <c r="I90" s="47"/>
      <c r="J90" s="240"/>
      <c r="K90" s="47"/>
      <c r="L90" s="240"/>
      <c r="M90" s="48"/>
      <c r="N90" s="240"/>
      <c r="O90" s="47"/>
      <c r="P90" s="42"/>
      <c r="Q90" s="22"/>
      <c r="R90" s="263"/>
      <c r="S90" s="263"/>
      <c r="T90" s="22"/>
    </row>
    <row r="91" spans="1:20" ht="15" customHeight="1">
      <c r="A91" s="22"/>
      <c r="B91" s="36"/>
      <c r="C91" s="22"/>
      <c r="D91" s="40"/>
      <c r="E91" s="30"/>
      <c r="F91" s="30"/>
      <c r="G91" s="30"/>
      <c r="H91" s="30"/>
      <c r="I91" s="30"/>
      <c r="J91" s="30"/>
      <c r="K91" s="30"/>
      <c r="L91" s="30"/>
      <c r="M91" s="30" t="s">
        <v>0</v>
      </c>
      <c r="N91" s="30"/>
      <c r="O91" s="30"/>
      <c r="P91" s="42"/>
      <c r="Q91" s="22"/>
      <c r="R91" s="22"/>
      <c r="S91" s="22"/>
      <c r="T91" s="22"/>
    </row>
    <row r="92" spans="1:20" ht="15" customHeight="1">
      <c r="A92" s="22"/>
      <c r="B92" s="36" t="s">
        <v>5</v>
      </c>
      <c r="C92" s="22"/>
      <c r="D92" s="264"/>
      <c r="E92" s="205">
        <v>2.27</v>
      </c>
      <c r="F92" s="266"/>
      <c r="G92" s="34">
        <v>2.45</v>
      </c>
      <c r="H92" s="266"/>
      <c r="I92" s="34">
        <v>2.52</v>
      </c>
      <c r="J92" s="266"/>
      <c r="K92" s="34">
        <v>2.18</v>
      </c>
      <c r="L92" s="266"/>
      <c r="M92" s="34">
        <v>2.48</v>
      </c>
      <c r="N92" s="266"/>
      <c r="O92" s="34">
        <v>2.36</v>
      </c>
      <c r="P92" s="42"/>
      <c r="Q92" s="22"/>
      <c r="R92" s="262"/>
      <c r="S92" s="262"/>
      <c r="T92" s="22"/>
    </row>
    <row r="93" spans="1:20" ht="15" customHeight="1">
      <c r="A93" s="22"/>
      <c r="B93" s="36"/>
      <c r="C93" s="22"/>
      <c r="D93" s="265"/>
      <c r="E93" s="48"/>
      <c r="F93" s="240"/>
      <c r="G93" s="48"/>
      <c r="H93" s="240"/>
      <c r="I93" s="48"/>
      <c r="J93" s="240"/>
      <c r="K93" s="48"/>
      <c r="L93" s="240"/>
      <c r="M93" s="48"/>
      <c r="N93" s="240"/>
      <c r="O93" s="48"/>
      <c r="P93" s="50"/>
      <c r="Q93" s="22"/>
      <c r="R93" s="263"/>
      <c r="S93" s="263"/>
      <c r="T93" s="22"/>
    </row>
    <row r="94" spans="1:20" ht="15" customHeight="1" thickBot="1">
      <c r="A94" s="22"/>
      <c r="B94" s="36"/>
      <c r="C94" s="22"/>
      <c r="D94" s="43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5"/>
      <c r="Q94" s="22"/>
      <c r="R94" s="22"/>
      <c r="S94" s="22"/>
      <c r="T94" s="22"/>
    </row>
    <row r="95" spans="1:20" ht="15" customHeight="1">
      <c r="A95" s="22"/>
      <c r="B95" s="254" t="s">
        <v>44</v>
      </c>
      <c r="C95" s="254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51" t="s">
        <v>14</v>
      </c>
      <c r="R95" s="69"/>
      <c r="S95" s="69"/>
      <c r="T95" s="22"/>
    </row>
    <row r="96" spans="1:20" ht="15" customHeight="1">
      <c r="A96" s="22"/>
      <c r="B96" s="30"/>
      <c r="C96" s="244" t="s">
        <v>0</v>
      </c>
      <c r="D96" s="244"/>
      <c r="E96" s="244"/>
      <c r="F96" s="244"/>
      <c r="G96" s="244"/>
      <c r="H96" s="244"/>
      <c r="I96" s="244"/>
      <c r="J96" s="244"/>
      <c r="K96" s="22"/>
      <c r="L96" s="30"/>
      <c r="M96" s="22"/>
      <c r="N96" s="30"/>
      <c r="O96" s="30"/>
      <c r="P96" s="30"/>
      <c r="Q96" s="51"/>
      <c r="R96" s="32"/>
      <c r="S96" s="32"/>
      <c r="T96" s="260" t="s">
        <v>125</v>
      </c>
    </row>
    <row r="97" spans="1:20" ht="15" customHeight="1">
      <c r="A97" s="22"/>
      <c r="B97" s="22"/>
      <c r="C97" s="22"/>
      <c r="D97" s="244"/>
      <c r="E97" s="244"/>
      <c r="F97" s="244"/>
      <c r="G97" s="244"/>
      <c r="H97" s="244"/>
      <c r="I97" s="244"/>
      <c r="J97" s="244"/>
      <c r="K97" s="22"/>
      <c r="L97" s="22"/>
      <c r="M97" s="22"/>
      <c r="N97" s="22"/>
      <c r="T97" s="260"/>
    </row>
    <row r="98" spans="1:20" ht="1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P98" s="146"/>
      <c r="Q98" s="146"/>
      <c r="R98" s="149"/>
      <c r="S98" s="185"/>
      <c r="T98" s="260"/>
    </row>
    <row r="99" spans="1:20" ht="15" customHeight="1">
      <c r="A99" s="22"/>
      <c r="K99" s="22"/>
      <c r="L99" s="148"/>
      <c r="M99" s="22"/>
      <c r="N99" s="22"/>
      <c r="P99" s="146"/>
      <c r="Q99" s="146"/>
      <c r="R99" s="146"/>
      <c r="T99" s="260"/>
    </row>
    <row r="100" ht="15" customHeight="1">
      <c r="T100" s="146"/>
    </row>
    <row r="101" spans="1:21" ht="15" customHeight="1">
      <c r="A101" s="22"/>
      <c r="B101" s="246" t="s">
        <v>359</v>
      </c>
      <c r="C101" s="246"/>
      <c r="D101" s="246"/>
      <c r="E101" s="246"/>
      <c r="F101" s="246"/>
      <c r="G101" s="246"/>
      <c r="H101" s="246"/>
      <c r="I101" s="246"/>
      <c r="J101" s="46" t="s">
        <v>15</v>
      </c>
      <c r="K101" s="246" t="s">
        <v>358</v>
      </c>
      <c r="L101" s="246"/>
      <c r="M101" s="246"/>
      <c r="N101" s="246"/>
      <c r="O101" s="246"/>
      <c r="P101" s="246"/>
      <c r="Q101" s="246"/>
      <c r="R101" s="246"/>
      <c r="S101" s="246"/>
      <c r="T101" s="246"/>
      <c r="U101" s="22"/>
    </row>
    <row r="102" spans="1:21" ht="15" customHeight="1">
      <c r="A102" s="22"/>
      <c r="B102" s="246" t="s">
        <v>43</v>
      </c>
      <c r="C102" s="246"/>
      <c r="D102" s="261" t="s">
        <v>336</v>
      </c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U102" s="22"/>
    </row>
    <row r="103" spans="1:21" ht="15" customHeight="1">
      <c r="A103" s="22"/>
      <c r="B103" s="22" t="s">
        <v>0</v>
      </c>
      <c r="C103" s="33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5" customHeight="1">
      <c r="A104" s="242" t="s">
        <v>45</v>
      </c>
      <c r="B104" s="22"/>
      <c r="C104" s="33"/>
      <c r="D104" s="22"/>
      <c r="E104" s="30">
        <v>1</v>
      </c>
      <c r="F104" s="30"/>
      <c r="G104" s="30">
        <v>2</v>
      </c>
      <c r="H104" s="30"/>
      <c r="I104" s="30">
        <v>3</v>
      </c>
      <c r="J104" s="30"/>
      <c r="K104" s="30">
        <v>4</v>
      </c>
      <c r="L104" s="30"/>
      <c r="M104" s="30">
        <v>5</v>
      </c>
      <c r="N104" s="30"/>
      <c r="O104" s="30">
        <v>6</v>
      </c>
      <c r="P104" s="30"/>
      <c r="Q104" s="242" t="s">
        <v>5</v>
      </c>
      <c r="R104" s="22" t="s">
        <v>46</v>
      </c>
      <c r="S104" s="22" t="s">
        <v>48</v>
      </c>
      <c r="T104" s="22"/>
      <c r="U104" s="22"/>
    </row>
    <row r="105" spans="1:21" ht="15" customHeight="1">
      <c r="A105" s="242"/>
      <c r="B105" s="54"/>
      <c r="C105" s="55"/>
      <c r="D105" s="5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242"/>
      <c r="R105" s="22" t="s">
        <v>47</v>
      </c>
      <c r="S105" s="22" t="s">
        <v>49</v>
      </c>
      <c r="T105" s="22"/>
      <c r="U105" s="22"/>
    </row>
    <row r="106" spans="1:21" ht="15" customHeight="1" thickBot="1">
      <c r="A106" s="57"/>
      <c r="B106" s="30"/>
      <c r="C106" s="33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22"/>
      <c r="R106" s="22"/>
      <c r="S106" s="22"/>
      <c r="T106" s="22"/>
      <c r="U106" s="22"/>
    </row>
    <row r="107" spans="1:20" ht="15" customHeight="1">
      <c r="A107" s="22"/>
      <c r="B107" s="22"/>
      <c r="C107" s="33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  <c r="Q107" s="22"/>
      <c r="R107" s="22"/>
      <c r="S107" s="22"/>
      <c r="T107" s="22"/>
    </row>
    <row r="108" spans="1:20" ht="15" customHeight="1">
      <c r="A108" s="22"/>
      <c r="B108" s="22"/>
      <c r="C108" s="33"/>
      <c r="D108" s="4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42"/>
      <c r="Q108" s="22"/>
      <c r="R108" s="22"/>
      <c r="S108" s="22"/>
      <c r="T108" s="22"/>
    </row>
    <row r="109" spans="1:21" ht="15" customHeight="1">
      <c r="A109" s="22"/>
      <c r="B109" s="22" t="s">
        <v>1</v>
      </c>
      <c r="C109" s="33"/>
      <c r="D109" s="40"/>
      <c r="E109" s="67"/>
      <c r="F109" s="31"/>
      <c r="G109" s="68"/>
      <c r="H109" s="31"/>
      <c r="I109" s="68"/>
      <c r="J109" s="31"/>
      <c r="K109" s="68"/>
      <c r="L109" s="31"/>
      <c r="M109" s="68"/>
      <c r="N109" s="31"/>
      <c r="O109" s="67"/>
      <c r="P109" s="42"/>
      <c r="Q109" s="22"/>
      <c r="R109" s="70"/>
      <c r="S109" s="70"/>
      <c r="T109" s="22"/>
      <c r="U109" s="22"/>
    </row>
    <row r="110" spans="1:21" ht="15" customHeight="1">
      <c r="A110" s="22"/>
      <c r="B110" s="22"/>
      <c r="C110" s="33"/>
      <c r="D110" s="40"/>
      <c r="E110" s="30"/>
      <c r="F110" s="70"/>
      <c r="G110" s="30"/>
      <c r="H110" s="70"/>
      <c r="I110" s="30"/>
      <c r="J110" s="178"/>
      <c r="K110" s="30"/>
      <c r="L110" s="178"/>
      <c r="M110" s="30"/>
      <c r="N110" s="70"/>
      <c r="O110" s="30"/>
      <c r="P110" s="42"/>
      <c r="Q110" s="51"/>
      <c r="R110" s="22"/>
      <c r="S110" s="22"/>
      <c r="T110" s="22"/>
      <c r="U110" s="22"/>
    </row>
    <row r="111" spans="1:21" ht="15" customHeight="1">
      <c r="A111" s="22"/>
      <c r="B111" s="22"/>
      <c r="C111" s="33"/>
      <c r="D111" s="40"/>
      <c r="E111" s="30"/>
      <c r="F111" s="70"/>
      <c r="G111" s="30"/>
      <c r="H111" s="70"/>
      <c r="I111" s="30"/>
      <c r="J111" s="178"/>
      <c r="K111" s="30"/>
      <c r="L111" s="70"/>
      <c r="M111" s="30"/>
      <c r="N111" s="70"/>
      <c r="O111" s="30"/>
      <c r="P111" s="42"/>
      <c r="Q111" s="51"/>
      <c r="R111" s="22"/>
      <c r="S111" s="22"/>
      <c r="T111" s="22"/>
      <c r="U111" s="22"/>
    </row>
    <row r="112" spans="1:21" ht="15" customHeight="1">
      <c r="A112" s="22"/>
      <c r="B112" s="22" t="s">
        <v>2</v>
      </c>
      <c r="C112" s="33"/>
      <c r="D112" s="40"/>
      <c r="E112" s="67"/>
      <c r="F112" s="31"/>
      <c r="G112" s="67"/>
      <c r="H112" s="31"/>
      <c r="I112" s="68"/>
      <c r="J112" s="31"/>
      <c r="K112" s="68"/>
      <c r="L112" s="31"/>
      <c r="M112" s="67"/>
      <c r="N112" s="31"/>
      <c r="O112" s="67"/>
      <c r="P112" s="42"/>
      <c r="Q112" s="51"/>
      <c r="R112" s="178"/>
      <c r="S112" s="70"/>
      <c r="T112" s="22"/>
      <c r="U112" s="22"/>
    </row>
    <row r="113" spans="1:21" ht="15" customHeight="1">
      <c r="A113" s="22"/>
      <c r="B113" s="22"/>
      <c r="C113" s="33"/>
      <c r="D113" s="40"/>
      <c r="E113" s="30"/>
      <c r="F113" s="178"/>
      <c r="G113" s="41"/>
      <c r="H113" s="178"/>
      <c r="I113" s="30"/>
      <c r="J113" s="70"/>
      <c r="K113" s="30"/>
      <c r="L113" s="70"/>
      <c r="M113" s="41"/>
      <c r="N113" s="178"/>
      <c r="O113" s="41"/>
      <c r="P113" s="42"/>
      <c r="Q113" s="51"/>
      <c r="R113" s="22"/>
      <c r="S113" s="22"/>
      <c r="T113" s="22"/>
      <c r="U113" s="22"/>
    </row>
    <row r="114" spans="1:21" ht="15" customHeight="1">
      <c r="A114" s="22"/>
      <c r="B114" s="22"/>
      <c r="C114" s="33"/>
      <c r="D114" s="40"/>
      <c r="E114" s="30"/>
      <c r="F114" s="178"/>
      <c r="G114" s="41"/>
      <c r="H114" s="178"/>
      <c r="I114" s="30"/>
      <c r="J114" s="70"/>
      <c r="K114" s="30"/>
      <c r="L114" s="70"/>
      <c r="M114" s="41"/>
      <c r="N114" s="178"/>
      <c r="O114" s="41"/>
      <c r="P114" s="42"/>
      <c r="Q114" s="51"/>
      <c r="R114" s="22"/>
      <c r="S114" s="22"/>
      <c r="T114" s="22"/>
      <c r="U114" s="22"/>
    </row>
    <row r="115" spans="1:21" ht="15" customHeight="1">
      <c r="A115" s="22"/>
      <c r="B115" s="22" t="s">
        <v>3</v>
      </c>
      <c r="C115" s="33"/>
      <c r="D115" s="40"/>
      <c r="E115" s="67"/>
      <c r="F115" s="31"/>
      <c r="G115" s="67"/>
      <c r="H115" s="31"/>
      <c r="I115" s="67"/>
      <c r="J115" s="31"/>
      <c r="K115" s="68"/>
      <c r="L115" s="31"/>
      <c r="M115" s="67"/>
      <c r="N115" s="31"/>
      <c r="O115" s="67"/>
      <c r="P115" s="42"/>
      <c r="Q115" s="51"/>
      <c r="R115" s="178"/>
      <c r="S115" s="70"/>
      <c r="T115" s="22"/>
      <c r="U115" s="22"/>
    </row>
    <row r="116" spans="1:21" ht="15" customHeight="1">
      <c r="A116" s="22"/>
      <c r="B116" s="22"/>
      <c r="C116" s="33"/>
      <c r="D116" s="40"/>
      <c r="E116" s="30"/>
      <c r="F116" s="178"/>
      <c r="G116" s="41"/>
      <c r="H116" s="178"/>
      <c r="I116" s="30"/>
      <c r="J116" s="178"/>
      <c r="K116" s="30"/>
      <c r="L116" s="70"/>
      <c r="M116" s="41"/>
      <c r="N116" s="178"/>
      <c r="O116" s="41"/>
      <c r="P116" s="42"/>
      <c r="Q116" s="51"/>
      <c r="R116" s="22"/>
      <c r="S116" s="22"/>
      <c r="T116" s="22"/>
      <c r="U116" s="22"/>
    </row>
    <row r="117" spans="1:21" ht="15" customHeight="1">
      <c r="A117" s="22"/>
      <c r="B117" s="22"/>
      <c r="C117" s="33"/>
      <c r="D117" s="40"/>
      <c r="E117" s="30"/>
      <c r="F117" s="70"/>
      <c r="G117" s="41"/>
      <c r="H117" s="178"/>
      <c r="I117" s="30"/>
      <c r="J117" s="178"/>
      <c r="K117" s="30"/>
      <c r="L117" s="70"/>
      <c r="M117" s="41"/>
      <c r="N117" s="178"/>
      <c r="O117" s="41"/>
      <c r="P117" s="42"/>
      <c r="Q117" s="51"/>
      <c r="R117" s="22"/>
      <c r="S117" s="22"/>
      <c r="T117" s="22"/>
      <c r="U117" s="22"/>
    </row>
    <row r="118" spans="1:21" ht="15" customHeight="1">
      <c r="A118" s="22"/>
      <c r="B118" s="22" t="s">
        <v>4</v>
      </c>
      <c r="C118" s="33"/>
      <c r="D118" s="40"/>
      <c r="E118" s="68"/>
      <c r="F118" s="31"/>
      <c r="G118" s="67"/>
      <c r="H118" s="31"/>
      <c r="I118" s="67"/>
      <c r="J118" s="31"/>
      <c r="K118" s="68"/>
      <c r="L118" s="31"/>
      <c r="M118" s="67"/>
      <c r="N118" s="31"/>
      <c r="O118" s="67"/>
      <c r="P118" s="42"/>
      <c r="Q118" s="51"/>
      <c r="R118" s="178"/>
      <c r="S118" s="70"/>
      <c r="T118" s="22"/>
      <c r="U118" s="22"/>
    </row>
    <row r="119" spans="1:21" ht="15" customHeight="1">
      <c r="A119" s="22"/>
      <c r="B119" s="22"/>
      <c r="C119" s="33"/>
      <c r="D119" s="40"/>
      <c r="E119" s="30"/>
      <c r="F119" s="70"/>
      <c r="G119" s="41"/>
      <c r="H119" s="70"/>
      <c r="I119" s="30"/>
      <c r="J119" s="178"/>
      <c r="K119" s="30"/>
      <c r="L119" s="178"/>
      <c r="M119" s="41"/>
      <c r="N119" s="178"/>
      <c r="O119" s="41"/>
      <c r="P119" s="42"/>
      <c r="Q119" s="51"/>
      <c r="R119" s="22"/>
      <c r="S119" s="22"/>
      <c r="T119" s="22"/>
      <c r="U119" s="22"/>
    </row>
    <row r="120" spans="1:21" ht="15" customHeight="1">
      <c r="A120" s="22"/>
      <c r="B120" s="22"/>
      <c r="C120" s="33"/>
      <c r="D120" s="40"/>
      <c r="E120" s="30"/>
      <c r="F120" s="70"/>
      <c r="G120" s="41"/>
      <c r="H120" s="70"/>
      <c r="I120" s="30"/>
      <c r="J120" s="70"/>
      <c r="K120" s="30"/>
      <c r="L120" s="70"/>
      <c r="M120" s="41"/>
      <c r="N120" s="178"/>
      <c r="O120" s="41"/>
      <c r="P120" s="42"/>
      <c r="Q120" s="51"/>
      <c r="R120" s="22"/>
      <c r="S120" s="22"/>
      <c r="T120" s="22"/>
      <c r="U120" s="22"/>
    </row>
    <row r="121" spans="1:21" ht="15" customHeight="1">
      <c r="A121" s="22"/>
      <c r="B121" s="22" t="s">
        <v>5</v>
      </c>
      <c r="C121" s="33"/>
      <c r="D121" s="40"/>
      <c r="E121" s="68"/>
      <c r="F121" s="31"/>
      <c r="G121" s="67"/>
      <c r="H121" s="31"/>
      <c r="I121" s="67"/>
      <c r="J121" s="31"/>
      <c r="K121" s="68"/>
      <c r="L121" s="31"/>
      <c r="M121" s="67"/>
      <c r="N121" s="31"/>
      <c r="O121" s="67"/>
      <c r="P121" s="42"/>
      <c r="Q121" s="51"/>
      <c r="R121" s="178"/>
      <c r="S121" s="178"/>
      <c r="T121" s="22"/>
      <c r="U121" s="22"/>
    </row>
    <row r="122" spans="1:21" ht="15" customHeight="1">
      <c r="A122" s="22"/>
      <c r="B122" s="22"/>
      <c r="C122" s="33"/>
      <c r="D122" s="4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42"/>
      <c r="Q122" s="22"/>
      <c r="R122" s="22"/>
      <c r="S122" s="22"/>
      <c r="T122" s="22"/>
      <c r="U122" s="22"/>
    </row>
    <row r="123" spans="1:20" ht="15" customHeight="1" thickBot="1">
      <c r="A123" s="22"/>
      <c r="B123" s="22"/>
      <c r="C123" s="33"/>
      <c r="D123" s="43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5"/>
      <c r="Q123" s="22"/>
      <c r="R123" s="22"/>
      <c r="S123" s="22"/>
      <c r="T123" s="22"/>
    </row>
    <row r="124" spans="1:21" ht="15" customHeight="1">
      <c r="A124" s="22"/>
      <c r="B124" s="246" t="s">
        <v>44</v>
      </c>
      <c r="C124" s="246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51" t="s">
        <v>14</v>
      </c>
      <c r="R124" s="69"/>
      <c r="S124" s="69"/>
      <c r="T124" s="22"/>
      <c r="U124" s="22"/>
    </row>
    <row r="125" spans="1:21" ht="1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5" customHeight="1">
      <c r="A126" s="259" t="s">
        <v>65</v>
      </c>
      <c r="B126" s="259"/>
      <c r="C126" s="259"/>
      <c r="D126" s="259"/>
      <c r="E126" s="259"/>
      <c r="F126" s="259"/>
      <c r="G126" s="259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U126" s="22"/>
    </row>
    <row r="127" spans="1:20" ht="15" customHeight="1">
      <c r="A127" s="22"/>
      <c r="B127" s="22"/>
      <c r="C127" s="22"/>
      <c r="D127" s="22"/>
      <c r="E127" s="22"/>
      <c r="F127" s="30"/>
      <c r="G127" s="22"/>
      <c r="H127" s="22"/>
      <c r="I127" s="22"/>
      <c r="J127" s="22"/>
      <c r="K127" s="36"/>
      <c r="L127" s="22" t="s">
        <v>54</v>
      </c>
      <c r="M127" s="22" t="s">
        <v>15</v>
      </c>
      <c r="N127" s="241" t="s">
        <v>58</v>
      </c>
      <c r="O127" s="241"/>
      <c r="P127" s="241"/>
      <c r="Q127" s="241"/>
      <c r="R127" s="27" t="s">
        <v>62</v>
      </c>
      <c r="S127" s="22"/>
      <c r="T127" s="260" t="s">
        <v>126</v>
      </c>
    </row>
    <row r="128" spans="6:20" ht="15" customHeight="1">
      <c r="F128" s="8"/>
      <c r="K128" s="21"/>
      <c r="L128" s="22" t="s">
        <v>55</v>
      </c>
      <c r="M128" s="22" t="s">
        <v>15</v>
      </c>
      <c r="N128" s="241" t="s">
        <v>246</v>
      </c>
      <c r="O128" s="241"/>
      <c r="P128" s="241"/>
      <c r="Q128" s="241"/>
      <c r="R128" s="27" t="s">
        <v>62</v>
      </c>
      <c r="S128" s="22"/>
      <c r="T128" s="260"/>
    </row>
    <row r="129" spans="3:20" ht="15" customHeight="1">
      <c r="C129"/>
      <c r="F129" s="8"/>
      <c r="K129" s="61"/>
      <c r="L129" s="1" t="s">
        <v>7</v>
      </c>
      <c r="M129" s="22" t="s">
        <v>15</v>
      </c>
      <c r="N129" s="241" t="s">
        <v>59</v>
      </c>
      <c r="O129" s="241"/>
      <c r="P129" s="241"/>
      <c r="Q129" s="241"/>
      <c r="R129" s="27" t="s">
        <v>63</v>
      </c>
      <c r="S129" s="166"/>
      <c r="T129" s="260"/>
    </row>
    <row r="130" spans="6:25" ht="15" customHeight="1">
      <c r="F130" s="8"/>
      <c r="K130" s="21"/>
      <c r="L130" s="1" t="s">
        <v>56</v>
      </c>
      <c r="M130" s="22" t="s">
        <v>15</v>
      </c>
      <c r="N130" s="241" t="s">
        <v>60</v>
      </c>
      <c r="O130" s="241"/>
      <c r="P130" s="241"/>
      <c r="Q130" s="241"/>
      <c r="R130" s="27" t="s">
        <v>63</v>
      </c>
      <c r="S130" s="166"/>
      <c r="U130" s="22"/>
      <c r="V130" s="22"/>
      <c r="W130" s="22"/>
      <c r="X130" s="22"/>
      <c r="Y130" s="22"/>
    </row>
    <row r="131" spans="6:24" ht="15" customHeight="1">
      <c r="F131" s="8"/>
      <c r="K131" s="21"/>
      <c r="L131" s="1" t="s">
        <v>57</v>
      </c>
      <c r="M131" s="22" t="s">
        <v>15</v>
      </c>
      <c r="N131" s="241" t="s">
        <v>61</v>
      </c>
      <c r="O131" s="241"/>
      <c r="P131" s="241"/>
      <c r="Q131" s="241"/>
      <c r="R131" s="27" t="s">
        <v>63</v>
      </c>
      <c r="S131" s="166"/>
      <c r="U131" s="22"/>
      <c r="V131" s="22"/>
      <c r="W131" s="22"/>
      <c r="X131" s="22"/>
    </row>
  </sheetData>
  <sheetProtection/>
  <mergeCells count="137">
    <mergeCell ref="B11:C11"/>
    <mergeCell ref="D11:R11"/>
    <mergeCell ref="A13:A14"/>
    <mergeCell ref="Q13:Q14"/>
    <mergeCell ref="D17:D18"/>
    <mergeCell ref="F17:F18"/>
    <mergeCell ref="H17:H18"/>
    <mergeCell ref="J17:J18"/>
    <mergeCell ref="L17:L18"/>
    <mergeCell ref="N17:N18"/>
    <mergeCell ref="R17:R18"/>
    <mergeCell ref="S17:S18"/>
    <mergeCell ref="D20:D21"/>
    <mergeCell ref="F20:F21"/>
    <mergeCell ref="H20:H21"/>
    <mergeCell ref="J20:J21"/>
    <mergeCell ref="L20:L21"/>
    <mergeCell ref="N20:N21"/>
    <mergeCell ref="R20:R21"/>
    <mergeCell ref="S20:S21"/>
    <mergeCell ref="R26:R27"/>
    <mergeCell ref="S26:S27"/>
    <mergeCell ref="D23:D24"/>
    <mergeCell ref="F23:F24"/>
    <mergeCell ref="H23:H24"/>
    <mergeCell ref="J23:J24"/>
    <mergeCell ref="L23:L24"/>
    <mergeCell ref="N23:N24"/>
    <mergeCell ref="L29:L30"/>
    <mergeCell ref="N29:N30"/>
    <mergeCell ref="R23:R24"/>
    <mergeCell ref="S23:S24"/>
    <mergeCell ref="D26:D27"/>
    <mergeCell ref="F26:F27"/>
    <mergeCell ref="H26:H27"/>
    <mergeCell ref="J26:J27"/>
    <mergeCell ref="L26:L27"/>
    <mergeCell ref="N26:N27"/>
    <mergeCell ref="R29:R30"/>
    <mergeCell ref="S29:S30"/>
    <mergeCell ref="T31:T32"/>
    <mergeCell ref="B32:C32"/>
    <mergeCell ref="A38:B38"/>
    <mergeCell ref="B40:T40"/>
    <mergeCell ref="D29:D30"/>
    <mergeCell ref="F29:F30"/>
    <mergeCell ref="H29:H30"/>
    <mergeCell ref="J29:J30"/>
    <mergeCell ref="B41:S41"/>
    <mergeCell ref="B43:T43"/>
    <mergeCell ref="B45:T45"/>
    <mergeCell ref="B46:T46"/>
    <mergeCell ref="B47:T47"/>
    <mergeCell ref="B49:U49"/>
    <mergeCell ref="B50:T50"/>
    <mergeCell ref="B52:T52"/>
    <mergeCell ref="B53:T53"/>
    <mergeCell ref="T64:T66"/>
    <mergeCell ref="B68:J68"/>
    <mergeCell ref="N68:O68"/>
    <mergeCell ref="B73:C73"/>
    <mergeCell ref="D73:J73"/>
    <mergeCell ref="O73:T73"/>
    <mergeCell ref="A75:A76"/>
    <mergeCell ref="Q75:Q76"/>
    <mergeCell ref="D80:D81"/>
    <mergeCell ref="F80:F81"/>
    <mergeCell ref="H80:H81"/>
    <mergeCell ref="J80:J81"/>
    <mergeCell ref="L80:L81"/>
    <mergeCell ref="N80:N81"/>
    <mergeCell ref="R80:R81"/>
    <mergeCell ref="S80:S81"/>
    <mergeCell ref="D83:D84"/>
    <mergeCell ref="F83:F84"/>
    <mergeCell ref="H83:H84"/>
    <mergeCell ref="J83:J84"/>
    <mergeCell ref="L83:L84"/>
    <mergeCell ref="N83:N84"/>
    <mergeCell ref="R83:R84"/>
    <mergeCell ref="S83:S84"/>
    <mergeCell ref="D86:D87"/>
    <mergeCell ref="F86:F87"/>
    <mergeCell ref="H86:H87"/>
    <mergeCell ref="J86:J87"/>
    <mergeCell ref="L86:L87"/>
    <mergeCell ref="N86:N87"/>
    <mergeCell ref="R86:R87"/>
    <mergeCell ref="S86:S87"/>
    <mergeCell ref="D89:D90"/>
    <mergeCell ref="F89:F90"/>
    <mergeCell ref="H89:H90"/>
    <mergeCell ref="J89:J90"/>
    <mergeCell ref="L89:L90"/>
    <mergeCell ref="N89:N90"/>
    <mergeCell ref="R89:R90"/>
    <mergeCell ref="S89:S90"/>
    <mergeCell ref="D92:D93"/>
    <mergeCell ref="F92:F93"/>
    <mergeCell ref="H92:H93"/>
    <mergeCell ref="J92:J93"/>
    <mergeCell ref="L92:L93"/>
    <mergeCell ref="N92:N93"/>
    <mergeCell ref="R92:R93"/>
    <mergeCell ref="S92:S93"/>
    <mergeCell ref="B95:C95"/>
    <mergeCell ref="C96:J96"/>
    <mergeCell ref="B102:C102"/>
    <mergeCell ref="D102:S102"/>
    <mergeCell ref="D97:J97"/>
    <mergeCell ref="T96:T99"/>
    <mergeCell ref="A104:A105"/>
    <mergeCell ref="Q104:Q105"/>
    <mergeCell ref="B101:I101"/>
    <mergeCell ref="K101:T101"/>
    <mergeCell ref="N131:Q131"/>
    <mergeCell ref="B124:C124"/>
    <mergeCell ref="A126:G126"/>
    <mergeCell ref="N127:Q127"/>
    <mergeCell ref="N128:Q128"/>
    <mergeCell ref="T127:T129"/>
    <mergeCell ref="N129:Q129"/>
    <mergeCell ref="N130:Q130"/>
    <mergeCell ref="A8:K8"/>
    <mergeCell ref="N8:S8"/>
    <mergeCell ref="A9:K9"/>
    <mergeCell ref="N9:S9"/>
    <mergeCell ref="Q6:S6"/>
    <mergeCell ref="A2:H2"/>
    <mergeCell ref="L2:T2"/>
    <mergeCell ref="H4:I4"/>
    <mergeCell ref="L4:M4"/>
    <mergeCell ref="A6:C6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933642" r:id="rId1"/>
    <oleObject progId="Equation.3" shapeId="93364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zoomScale="70" zoomScaleNormal="70" zoomScalePageLayoutView="0" workbookViewId="0" topLeftCell="A1">
      <selection activeCell="Z28" sqref="Z28"/>
    </sheetView>
  </sheetViews>
  <sheetFormatPr defaultColWidth="6.7109375" defaultRowHeight="15" customHeight="1"/>
  <cols>
    <col min="1" max="3" width="4.7109375" style="1" customWidth="1"/>
    <col min="4" max="4" width="7.7109375" style="1" customWidth="1"/>
    <col min="5" max="5" width="6.7109375" style="1" bestFit="1" customWidth="1"/>
    <col min="6" max="6" width="7.28125" style="1" bestFit="1" customWidth="1"/>
    <col min="7" max="7" width="6.28125" style="1" bestFit="1" customWidth="1"/>
    <col min="8" max="8" width="7.57421875" style="1" bestFit="1" customWidth="1"/>
    <col min="9" max="9" width="7.28125" style="1" bestFit="1" customWidth="1"/>
    <col min="10" max="10" width="7.57421875" style="1" bestFit="1" customWidth="1"/>
    <col min="11" max="11" width="7.28125" style="1" bestFit="1" customWidth="1"/>
    <col min="12" max="12" width="6.7109375" style="1" customWidth="1"/>
    <col min="13" max="13" width="7.28125" style="1" bestFit="1" customWidth="1"/>
    <col min="14" max="14" width="7.57421875" style="1" bestFit="1" customWidth="1"/>
    <col min="15" max="15" width="7.28125" style="1" bestFit="1" customWidth="1"/>
    <col min="16" max="16" width="7.57421875" style="1" bestFit="1" customWidth="1"/>
    <col min="17" max="17" width="7.28125" style="1" bestFit="1" customWidth="1"/>
    <col min="18" max="19" width="7.140625" style="1" bestFit="1" customWidth="1"/>
    <col min="20" max="20" width="7.7109375" style="1" customWidth="1"/>
    <col min="21" max="21" width="8.00390625" style="1" bestFit="1" customWidth="1"/>
    <col min="22" max="22" width="7.140625" style="1" bestFit="1" customWidth="1"/>
    <col min="23" max="26" width="6.7109375" style="1" customWidth="1"/>
    <col min="27" max="27" width="7.140625" style="1" bestFit="1" customWidth="1"/>
    <col min="28" max="16384" width="6.7109375" style="1" customWidth="1"/>
  </cols>
  <sheetData>
    <row r="1" spans="1:23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46"/>
      <c r="W1" s="22"/>
    </row>
    <row r="2" spans="1:23" ht="15" customHeight="1">
      <c r="A2" s="22"/>
      <c r="B2" s="246" t="s">
        <v>43</v>
      </c>
      <c r="C2" s="246"/>
      <c r="D2" s="271" t="s">
        <v>337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135"/>
      <c r="T2" s="135"/>
      <c r="U2" s="135"/>
      <c r="W2" s="22"/>
    </row>
    <row r="3" spans="1:23" ht="15" customHeight="1">
      <c r="A3" s="22"/>
      <c r="B3" s="22" t="s">
        <v>0</v>
      </c>
      <c r="C3" s="3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W3" s="22"/>
    </row>
    <row r="4" spans="1:23" ht="15" customHeight="1">
      <c r="A4" s="242" t="s">
        <v>45</v>
      </c>
      <c r="B4" s="22"/>
      <c r="C4" s="33"/>
      <c r="D4" s="22"/>
      <c r="E4" s="22"/>
      <c r="F4" s="30">
        <v>1</v>
      </c>
      <c r="G4" s="30"/>
      <c r="H4" s="30">
        <v>2</v>
      </c>
      <c r="I4" s="30"/>
      <c r="J4" s="30">
        <v>3</v>
      </c>
      <c r="K4" s="30"/>
      <c r="L4" s="30">
        <v>4</v>
      </c>
      <c r="M4" s="30"/>
      <c r="N4" s="30">
        <v>5</v>
      </c>
      <c r="O4" s="30"/>
      <c r="P4" s="30">
        <v>6</v>
      </c>
      <c r="Q4" s="30"/>
      <c r="R4" s="30"/>
      <c r="S4" s="242" t="s">
        <v>5</v>
      </c>
      <c r="T4" s="22" t="s">
        <v>46</v>
      </c>
      <c r="U4" s="22" t="s">
        <v>48</v>
      </c>
      <c r="W4" s="22"/>
    </row>
    <row r="5" spans="1:23" ht="15" customHeight="1">
      <c r="A5" s="242"/>
      <c r="B5" s="54"/>
      <c r="C5" s="55"/>
      <c r="D5" s="54"/>
      <c r="E5" s="54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42"/>
      <c r="T5" s="22" t="s">
        <v>47</v>
      </c>
      <c r="U5" s="22" t="s">
        <v>49</v>
      </c>
      <c r="W5" s="22"/>
    </row>
    <row r="6" spans="1:23" ht="15" customHeight="1" thickBot="1">
      <c r="A6" s="57"/>
      <c r="B6" s="30"/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2"/>
      <c r="T6" s="22"/>
      <c r="U6" s="22"/>
      <c r="W6" s="22"/>
    </row>
    <row r="7" spans="1:22" ht="15" customHeight="1" thickBot="1">
      <c r="A7" s="22"/>
      <c r="B7" s="22"/>
      <c r="C7" s="33"/>
      <c r="D7" s="211"/>
      <c r="E7" s="154"/>
      <c r="F7" s="211"/>
      <c r="G7" s="38"/>
      <c r="H7" s="212"/>
      <c r="I7" s="38"/>
      <c r="J7" s="212"/>
      <c r="K7" s="38"/>
      <c r="L7" s="212"/>
      <c r="M7" s="38"/>
      <c r="N7" s="212"/>
      <c r="O7" s="38"/>
      <c r="P7" s="210"/>
      <c r="Q7" s="157"/>
      <c r="R7" s="210"/>
      <c r="S7" s="22"/>
      <c r="T7" s="178"/>
      <c r="U7" s="70"/>
      <c r="V7" s="22"/>
    </row>
    <row r="8" spans="1:22" ht="15" customHeight="1">
      <c r="A8" s="22"/>
      <c r="B8" s="22"/>
      <c r="C8" s="33"/>
      <c r="D8" s="155"/>
      <c r="E8" s="178"/>
      <c r="F8" s="41"/>
      <c r="G8" s="178"/>
      <c r="H8" s="31"/>
      <c r="I8" s="178"/>
      <c r="J8" s="31"/>
      <c r="K8" s="178"/>
      <c r="L8" s="31"/>
      <c r="M8" s="178"/>
      <c r="N8" s="31"/>
      <c r="O8" s="178"/>
      <c r="P8" s="60"/>
      <c r="Q8" s="67"/>
      <c r="R8" s="159"/>
      <c r="S8" s="22"/>
      <c r="T8" s="148"/>
      <c r="U8" s="22"/>
      <c r="V8" s="22"/>
    </row>
    <row r="9" spans="1:22" ht="15" customHeight="1" thickBot="1">
      <c r="A9" s="22"/>
      <c r="B9" s="22"/>
      <c r="C9" s="33"/>
      <c r="D9" s="40"/>
      <c r="E9" s="178"/>
      <c r="F9" s="30"/>
      <c r="G9" s="178"/>
      <c r="H9" s="31"/>
      <c r="I9" s="178"/>
      <c r="J9" s="31"/>
      <c r="K9" s="70"/>
      <c r="L9" s="31"/>
      <c r="M9" s="70"/>
      <c r="N9" s="31"/>
      <c r="O9" s="178"/>
      <c r="P9" s="60"/>
      <c r="Q9" s="67"/>
      <c r="R9" s="159"/>
      <c r="S9" s="22"/>
      <c r="T9" s="148"/>
      <c r="U9" s="22"/>
      <c r="V9" s="22"/>
    </row>
    <row r="10" spans="1:23" ht="15" customHeight="1" thickBot="1">
      <c r="A10" s="22"/>
      <c r="B10" s="22" t="s">
        <v>1</v>
      </c>
      <c r="C10" s="33"/>
      <c r="D10" s="211"/>
      <c r="E10" s="41"/>
      <c r="F10" s="208"/>
      <c r="G10" s="31"/>
      <c r="H10" s="209"/>
      <c r="I10" s="31"/>
      <c r="J10" s="209"/>
      <c r="K10" s="31"/>
      <c r="L10" s="209"/>
      <c r="M10" s="31"/>
      <c r="N10" s="209"/>
      <c r="O10" s="31"/>
      <c r="P10" s="208"/>
      <c r="Q10" s="60"/>
      <c r="R10" s="210"/>
      <c r="S10" s="22"/>
      <c r="T10" s="178"/>
      <c r="U10" s="70"/>
      <c r="V10" s="22"/>
      <c r="W10" s="22"/>
    </row>
    <row r="11" spans="1:23" ht="15" customHeight="1">
      <c r="A11" s="22"/>
      <c r="B11" s="22"/>
      <c r="C11" s="33"/>
      <c r="D11" s="40"/>
      <c r="E11" s="178"/>
      <c r="F11" s="30"/>
      <c r="G11" s="30"/>
      <c r="H11" s="30"/>
      <c r="I11" s="30"/>
      <c r="J11" s="30"/>
      <c r="K11" s="30"/>
      <c r="L11" s="30"/>
      <c r="M11" s="41"/>
      <c r="N11" s="30"/>
      <c r="O11" s="30"/>
      <c r="P11" s="30"/>
      <c r="Q11" s="178"/>
      <c r="R11" s="42"/>
      <c r="S11" s="51"/>
      <c r="T11" s="22"/>
      <c r="U11" s="22"/>
      <c r="V11" s="22"/>
      <c r="W11" s="22"/>
    </row>
    <row r="12" spans="1:23" ht="15" customHeight="1" thickBot="1">
      <c r="A12" s="22"/>
      <c r="B12" s="22"/>
      <c r="C12" s="33"/>
      <c r="D12" s="40"/>
      <c r="E12" s="17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78"/>
      <c r="R12" s="42"/>
      <c r="S12" s="51"/>
      <c r="T12" s="22"/>
      <c r="U12" s="22"/>
      <c r="V12" s="22"/>
      <c r="W12" s="22"/>
    </row>
    <row r="13" spans="1:23" ht="15" customHeight="1" thickBot="1">
      <c r="A13" s="22"/>
      <c r="B13" s="22" t="s">
        <v>2</v>
      </c>
      <c r="C13" s="33"/>
      <c r="D13" s="210"/>
      <c r="E13" s="60"/>
      <c r="F13" s="208"/>
      <c r="G13" s="31"/>
      <c r="H13" s="60"/>
      <c r="I13" s="31"/>
      <c r="J13" s="31"/>
      <c r="K13" s="31"/>
      <c r="L13" s="31"/>
      <c r="M13" s="31"/>
      <c r="N13" s="60"/>
      <c r="O13" s="31"/>
      <c r="P13" s="208"/>
      <c r="Q13" s="60"/>
      <c r="R13" s="210"/>
      <c r="S13" s="51"/>
      <c r="T13" s="178"/>
      <c r="U13" s="178"/>
      <c r="V13" s="22"/>
      <c r="W13" s="22"/>
    </row>
    <row r="14" spans="1:23" ht="15" customHeight="1">
      <c r="A14" s="22"/>
      <c r="B14" s="22"/>
      <c r="C14" s="33"/>
      <c r="D14" s="40"/>
      <c r="E14" s="178"/>
      <c r="F14" s="30"/>
      <c r="G14" s="30"/>
      <c r="H14" s="41"/>
      <c r="I14" s="30"/>
      <c r="J14" s="30"/>
      <c r="K14" s="30"/>
      <c r="L14" s="30"/>
      <c r="M14" s="30"/>
      <c r="N14" s="41"/>
      <c r="O14" s="30"/>
      <c r="P14" s="41"/>
      <c r="Q14" s="178"/>
      <c r="R14" s="42"/>
      <c r="S14" s="51"/>
      <c r="T14" s="22"/>
      <c r="U14" s="148"/>
      <c r="V14" s="22"/>
      <c r="W14" s="22"/>
    </row>
    <row r="15" spans="1:23" ht="15" customHeight="1" thickBot="1">
      <c r="A15" s="22"/>
      <c r="B15" s="22"/>
      <c r="C15" s="33"/>
      <c r="D15" s="40"/>
      <c r="E15" s="178"/>
      <c r="F15" s="30"/>
      <c r="G15" s="30"/>
      <c r="H15" s="41"/>
      <c r="I15" s="30"/>
      <c r="J15" s="30"/>
      <c r="K15" s="30"/>
      <c r="L15" s="30"/>
      <c r="M15" s="30"/>
      <c r="N15" s="41"/>
      <c r="O15" s="30"/>
      <c r="P15" s="41"/>
      <c r="Q15" s="178"/>
      <c r="R15" s="42"/>
      <c r="S15" s="51"/>
      <c r="T15" s="22"/>
      <c r="U15" s="148"/>
      <c r="V15" s="22"/>
      <c r="W15" s="22"/>
    </row>
    <row r="16" spans="1:23" ht="15" customHeight="1" thickBot="1">
      <c r="A16" s="22"/>
      <c r="B16" s="22" t="s">
        <v>3</v>
      </c>
      <c r="C16" s="33"/>
      <c r="D16" s="210"/>
      <c r="E16" s="60"/>
      <c r="F16" s="208"/>
      <c r="G16" s="31"/>
      <c r="H16" s="60"/>
      <c r="I16" s="31"/>
      <c r="J16" s="60"/>
      <c r="K16" s="31"/>
      <c r="L16" s="31"/>
      <c r="M16" s="31"/>
      <c r="N16" s="60"/>
      <c r="O16" s="31"/>
      <c r="P16" s="208"/>
      <c r="Q16" s="60"/>
      <c r="R16" s="210"/>
      <c r="S16" s="51"/>
      <c r="T16" s="178"/>
      <c r="U16" s="178"/>
      <c r="V16" s="22"/>
      <c r="W16" s="22"/>
    </row>
    <row r="17" spans="1:23" ht="15" customHeight="1">
      <c r="A17" s="22"/>
      <c r="B17" s="22"/>
      <c r="C17" s="33"/>
      <c r="D17" s="40"/>
      <c r="E17" s="178"/>
      <c r="F17" s="30"/>
      <c r="G17" s="41"/>
      <c r="H17" s="41"/>
      <c r="I17" s="30"/>
      <c r="J17" s="30"/>
      <c r="K17" s="30"/>
      <c r="L17" s="30"/>
      <c r="M17" s="30"/>
      <c r="N17" s="41"/>
      <c r="O17" s="30"/>
      <c r="P17" s="41"/>
      <c r="Q17" s="178"/>
      <c r="R17" s="42"/>
      <c r="S17" s="51"/>
      <c r="T17" s="22"/>
      <c r="U17" s="22"/>
      <c r="V17" s="22"/>
      <c r="W17" s="22"/>
    </row>
    <row r="18" spans="1:23" ht="15" customHeight="1" thickBot="1">
      <c r="A18" s="22"/>
      <c r="B18" s="22"/>
      <c r="C18" s="33"/>
      <c r="D18" s="40"/>
      <c r="E18" s="178"/>
      <c r="F18" s="30"/>
      <c r="G18" s="30"/>
      <c r="H18" s="41"/>
      <c r="I18" s="30"/>
      <c r="J18" s="30"/>
      <c r="K18" s="30"/>
      <c r="L18" s="30"/>
      <c r="M18" s="30"/>
      <c r="N18" s="41"/>
      <c r="O18" s="30"/>
      <c r="P18" s="41"/>
      <c r="Q18" s="178"/>
      <c r="R18" s="42"/>
      <c r="S18" s="51"/>
      <c r="T18" s="22"/>
      <c r="U18" s="22"/>
      <c r="V18" s="22"/>
      <c r="W18" s="22"/>
    </row>
    <row r="19" spans="1:23" ht="15" customHeight="1" thickBot="1">
      <c r="A19" s="22"/>
      <c r="B19" s="22" t="s">
        <v>4</v>
      </c>
      <c r="C19" s="33"/>
      <c r="D19" s="212"/>
      <c r="E19" s="31"/>
      <c r="F19" s="209"/>
      <c r="G19" s="31"/>
      <c r="H19" s="60"/>
      <c r="I19" s="31"/>
      <c r="J19" s="60"/>
      <c r="K19" s="31"/>
      <c r="L19" s="31"/>
      <c r="M19" s="31"/>
      <c r="N19" s="60"/>
      <c r="O19" s="31"/>
      <c r="P19" s="208"/>
      <c r="Q19" s="60"/>
      <c r="R19" s="210"/>
      <c r="S19" s="51"/>
      <c r="T19" s="178"/>
      <c r="U19" s="178"/>
      <c r="V19" s="22"/>
      <c r="W19" s="22"/>
    </row>
    <row r="20" spans="1:23" ht="15" customHeight="1">
      <c r="A20" s="22"/>
      <c r="B20" s="22"/>
      <c r="C20" s="33"/>
      <c r="D20" s="40"/>
      <c r="E20" s="178"/>
      <c r="F20" s="30"/>
      <c r="G20" s="30"/>
      <c r="H20" s="41"/>
      <c r="I20" s="30"/>
      <c r="J20" s="30"/>
      <c r="K20" s="41"/>
      <c r="L20" s="30"/>
      <c r="M20" s="41"/>
      <c r="N20" s="41"/>
      <c r="O20" s="30"/>
      <c r="P20" s="41"/>
      <c r="Q20" s="178"/>
      <c r="R20" s="42"/>
      <c r="S20" s="51"/>
      <c r="T20" s="22"/>
      <c r="U20" s="22"/>
      <c r="V20" s="22"/>
      <c r="W20" s="22"/>
    </row>
    <row r="21" spans="1:23" ht="15" customHeight="1" thickBot="1">
      <c r="A21" s="22"/>
      <c r="B21" s="22"/>
      <c r="C21" s="33"/>
      <c r="D21" s="40"/>
      <c r="E21" s="70"/>
      <c r="F21" s="30"/>
      <c r="G21" s="30"/>
      <c r="H21" s="41"/>
      <c r="I21" s="30"/>
      <c r="J21" s="30"/>
      <c r="K21" s="30"/>
      <c r="L21" s="30"/>
      <c r="M21" s="30"/>
      <c r="N21" s="41"/>
      <c r="O21" s="30"/>
      <c r="P21" s="41"/>
      <c r="Q21" s="178"/>
      <c r="R21" s="42"/>
      <c r="S21" s="51"/>
      <c r="T21" s="22"/>
      <c r="U21" s="22"/>
      <c r="V21" s="22"/>
      <c r="W21" s="22"/>
    </row>
    <row r="22" spans="1:23" ht="15" customHeight="1" thickBot="1">
      <c r="A22" s="22"/>
      <c r="B22" s="22" t="s">
        <v>5</v>
      </c>
      <c r="C22" s="33"/>
      <c r="D22" s="212"/>
      <c r="E22" s="31"/>
      <c r="F22" s="209"/>
      <c r="G22" s="31"/>
      <c r="H22" s="208"/>
      <c r="I22" s="31"/>
      <c r="J22" s="208"/>
      <c r="K22" s="31"/>
      <c r="L22" s="209"/>
      <c r="M22" s="31"/>
      <c r="N22" s="208"/>
      <c r="O22" s="31"/>
      <c r="P22" s="208"/>
      <c r="Q22" s="60"/>
      <c r="R22" s="210"/>
      <c r="S22" s="51"/>
      <c r="T22" s="178"/>
      <c r="U22" s="178"/>
      <c r="V22" s="22"/>
      <c r="W22" s="22"/>
    </row>
    <row r="23" spans="1:23" ht="15" customHeight="1">
      <c r="A23" s="22"/>
      <c r="B23" s="22"/>
      <c r="C23" s="33"/>
      <c r="D23" s="161"/>
      <c r="E23" s="67"/>
      <c r="F23" s="31"/>
      <c r="G23" s="67"/>
      <c r="H23" s="60"/>
      <c r="I23" s="67"/>
      <c r="J23" s="60"/>
      <c r="K23" s="67"/>
      <c r="L23" s="31"/>
      <c r="M23" s="67"/>
      <c r="N23" s="60"/>
      <c r="O23" s="67"/>
      <c r="P23" s="60"/>
      <c r="Q23" s="67"/>
      <c r="R23" s="159"/>
      <c r="S23" s="51"/>
      <c r="T23" s="148"/>
      <c r="U23" s="148"/>
      <c r="V23" s="22"/>
      <c r="W23" s="22"/>
    </row>
    <row r="24" spans="1:23" ht="15" customHeight="1" thickBot="1">
      <c r="A24" s="22"/>
      <c r="B24" s="22"/>
      <c r="C24" s="33"/>
      <c r="D24" s="161"/>
      <c r="E24" s="68"/>
      <c r="F24" s="31"/>
      <c r="G24" s="178"/>
      <c r="H24" s="60"/>
      <c r="I24" s="178"/>
      <c r="J24" s="60"/>
      <c r="K24" s="70"/>
      <c r="L24" s="31"/>
      <c r="M24" s="70"/>
      <c r="N24" s="60"/>
      <c r="O24" s="70"/>
      <c r="P24" s="60"/>
      <c r="Q24" s="67"/>
      <c r="R24" s="159"/>
      <c r="S24" s="22"/>
      <c r="T24" s="148"/>
      <c r="U24" s="148"/>
      <c r="V24" s="22"/>
      <c r="W24" s="22"/>
    </row>
    <row r="25" spans="1:22" ht="15" customHeight="1" thickBot="1">
      <c r="A25" s="22"/>
      <c r="B25" s="22"/>
      <c r="C25" s="33"/>
      <c r="D25" s="212"/>
      <c r="E25" s="163"/>
      <c r="F25" s="212"/>
      <c r="G25" s="44"/>
      <c r="H25" s="210"/>
      <c r="I25" s="44"/>
      <c r="J25" s="210"/>
      <c r="K25" s="44"/>
      <c r="L25" s="212"/>
      <c r="M25" s="44"/>
      <c r="N25" s="210"/>
      <c r="O25" s="44"/>
      <c r="P25" s="210"/>
      <c r="Q25" s="164"/>
      <c r="R25" s="210"/>
      <c r="S25" s="22"/>
      <c r="T25" s="178"/>
      <c r="U25" s="178"/>
      <c r="V25" s="22"/>
    </row>
    <row r="26" spans="1:23" ht="15" customHeight="1">
      <c r="A26" s="22"/>
      <c r="B26" s="246" t="s">
        <v>44</v>
      </c>
      <c r="C26" s="24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51" t="s">
        <v>14</v>
      </c>
      <c r="T26" s="178"/>
      <c r="U26" s="178"/>
      <c r="V26" s="22"/>
      <c r="W26" s="22"/>
    </row>
    <row r="27" spans="1:23" ht="1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5" customHeight="1">
      <c r="A28" s="259" t="s">
        <v>65</v>
      </c>
      <c r="B28" s="241"/>
      <c r="C28" s="241"/>
      <c r="D28" s="241"/>
      <c r="E28" s="241"/>
      <c r="F28" s="241"/>
      <c r="G28" s="241"/>
      <c r="H28" s="241"/>
      <c r="I28" s="22"/>
      <c r="J28" s="22"/>
      <c r="K28" s="22"/>
      <c r="L28" s="36"/>
      <c r="M28" s="22" t="s">
        <v>54</v>
      </c>
      <c r="N28" s="22" t="s">
        <v>15</v>
      </c>
      <c r="O28" s="241" t="s">
        <v>58</v>
      </c>
      <c r="P28" s="241"/>
      <c r="Q28" s="241"/>
      <c r="R28" s="241"/>
      <c r="S28" s="241"/>
      <c r="T28" s="27" t="s">
        <v>62</v>
      </c>
      <c r="U28" s="22"/>
      <c r="V28" s="22"/>
      <c r="W28" s="22"/>
    </row>
    <row r="29" spans="1:22" ht="15" customHeight="1">
      <c r="A29" s="22"/>
      <c r="B29" s="22"/>
      <c r="C29" s="22"/>
      <c r="D29" s="22"/>
      <c r="E29" s="22"/>
      <c r="F29" s="22"/>
      <c r="G29" s="30"/>
      <c r="H29" s="22"/>
      <c r="I29" s="22"/>
      <c r="J29" s="22"/>
      <c r="K29" s="22"/>
      <c r="L29" s="21"/>
      <c r="M29" s="22" t="s">
        <v>55</v>
      </c>
      <c r="N29" s="22" t="s">
        <v>15</v>
      </c>
      <c r="O29" s="241" t="s">
        <v>246</v>
      </c>
      <c r="P29" s="241"/>
      <c r="Q29" s="241"/>
      <c r="R29" s="241"/>
      <c r="S29" s="241"/>
      <c r="T29" s="27" t="s">
        <v>62</v>
      </c>
      <c r="U29" s="22"/>
      <c r="V29" s="22"/>
    </row>
    <row r="30" spans="7:21" ht="15" customHeight="1">
      <c r="G30" s="8"/>
      <c r="L30" s="61"/>
      <c r="M30" s="1" t="s">
        <v>7</v>
      </c>
      <c r="N30" s="22" t="s">
        <v>15</v>
      </c>
      <c r="O30" s="241" t="s">
        <v>59</v>
      </c>
      <c r="P30" s="241"/>
      <c r="Q30" s="241"/>
      <c r="R30" s="241"/>
      <c r="S30" s="241"/>
      <c r="T30" s="27" t="s">
        <v>63</v>
      </c>
      <c r="U30" s="27"/>
    </row>
    <row r="31" spans="3:21" ht="15" customHeight="1">
      <c r="C31"/>
      <c r="G31" s="8"/>
      <c r="L31" s="21"/>
      <c r="M31" s="1" t="s">
        <v>56</v>
      </c>
      <c r="N31" s="22" t="s">
        <v>15</v>
      </c>
      <c r="O31" s="241" t="s">
        <v>60</v>
      </c>
      <c r="P31" s="241"/>
      <c r="Q31" s="241"/>
      <c r="R31" s="241"/>
      <c r="S31" s="241"/>
      <c r="T31" s="27" t="s">
        <v>63</v>
      </c>
      <c r="U31" s="260" t="s">
        <v>127</v>
      </c>
    </row>
    <row r="32" spans="7:27" ht="15" customHeight="1">
      <c r="G32" s="8"/>
      <c r="L32" s="21"/>
      <c r="M32" s="1" t="s">
        <v>57</v>
      </c>
      <c r="N32" s="22" t="s">
        <v>15</v>
      </c>
      <c r="O32" s="241" t="s">
        <v>61</v>
      </c>
      <c r="P32" s="241"/>
      <c r="Q32" s="241"/>
      <c r="R32" s="241"/>
      <c r="S32" s="241"/>
      <c r="T32" s="27" t="s">
        <v>63</v>
      </c>
      <c r="U32" s="260"/>
      <c r="W32" s="22"/>
      <c r="X32" s="22"/>
      <c r="Y32" s="22"/>
      <c r="Z32" s="22"/>
      <c r="AA32" s="22"/>
    </row>
    <row r="33" spans="7:26" ht="15" customHeight="1">
      <c r="G33" s="8"/>
      <c r="U33" s="260"/>
      <c r="W33" s="22"/>
      <c r="X33" s="22"/>
      <c r="Y33" s="22"/>
      <c r="Z33" s="22"/>
    </row>
  </sheetData>
  <sheetProtection/>
  <mergeCells count="12">
    <mergeCell ref="A4:A5"/>
    <mergeCell ref="S4:S5"/>
    <mergeCell ref="B26:C26"/>
    <mergeCell ref="A28:H28"/>
    <mergeCell ref="O28:S28"/>
    <mergeCell ref="O29:S29"/>
    <mergeCell ref="O30:S30"/>
    <mergeCell ref="O31:S31"/>
    <mergeCell ref="U31:U33"/>
    <mergeCell ref="O32:S32"/>
    <mergeCell ref="B2:C2"/>
    <mergeCell ref="D2:R2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967923" r:id="rId1"/>
    <oleObject progId="Equation.3" shapeId="967924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5"/>
  <sheetViews>
    <sheetView zoomScale="70" zoomScaleNormal="70" zoomScalePageLayoutView="0" workbookViewId="0" topLeftCell="N1">
      <selection activeCell="AJ25" sqref="AJ25"/>
    </sheetView>
  </sheetViews>
  <sheetFormatPr defaultColWidth="6.7109375" defaultRowHeight="15" customHeight="1"/>
  <cols>
    <col min="1" max="1" width="8.7109375" style="1" customWidth="1"/>
    <col min="2" max="2" width="5.00390625" style="1" customWidth="1"/>
    <col min="3" max="3" width="3.7109375" style="1" customWidth="1"/>
    <col min="4" max="4" width="9.140625" style="1" bestFit="1" customWidth="1"/>
    <col min="5" max="5" width="3.7109375" style="1" customWidth="1"/>
    <col min="6" max="6" width="9.140625" style="1" bestFit="1" customWidth="1"/>
    <col min="7" max="7" width="3.7109375" style="1" customWidth="1"/>
    <col min="8" max="8" width="9.140625" style="1" bestFit="1" customWidth="1"/>
    <col min="9" max="9" width="3.7109375" style="1" customWidth="1"/>
    <col min="10" max="10" width="9.140625" style="1" bestFit="1" customWidth="1"/>
    <col min="11" max="11" width="3.7109375" style="1" customWidth="1"/>
    <col min="12" max="12" width="10.140625" style="1" bestFit="1" customWidth="1"/>
    <col min="13" max="13" width="3.7109375" style="1" customWidth="1"/>
    <col min="14" max="14" width="9.140625" style="1" bestFit="1" customWidth="1"/>
    <col min="15" max="15" width="3.7109375" style="1" customWidth="1"/>
    <col min="16" max="16" width="8.7109375" style="1" customWidth="1"/>
    <col min="17" max="17" width="10.7109375" style="1" bestFit="1" customWidth="1"/>
    <col min="18" max="18" width="6.7109375" style="1" customWidth="1"/>
    <col min="19" max="19" width="9.140625" style="1" bestFit="1" customWidth="1"/>
    <col min="20" max="20" width="8.28125" style="1" bestFit="1" customWidth="1"/>
    <col min="21" max="22" width="6.7109375" style="1" customWidth="1"/>
    <col min="23" max="23" width="10.7109375" style="1" customWidth="1"/>
    <col min="24" max="24" width="6.7109375" style="1" customWidth="1"/>
    <col min="25" max="26" width="10.7109375" style="1" customWidth="1"/>
    <col min="27" max="28" width="6.7109375" style="1" customWidth="1"/>
    <col min="29" max="29" width="10.7109375" style="1" customWidth="1"/>
    <col min="30" max="16384" width="6.7109375" style="1" customWidth="1"/>
  </cols>
  <sheetData>
    <row r="1" spans="21:39" ht="15" customHeight="1"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9.5" customHeight="1">
      <c r="A2" s="23" t="s">
        <v>10</v>
      </c>
      <c r="B2" s="23"/>
      <c r="C2" s="246" t="s">
        <v>252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U2" s="22"/>
      <c r="V2" s="145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5" customHeight="1">
      <c r="A3" s="1" t="s">
        <v>0</v>
      </c>
      <c r="B3" s="18"/>
      <c r="P3" s="8"/>
      <c r="Q3" s="24" t="s">
        <v>0</v>
      </c>
      <c r="R3" s="8"/>
      <c r="S3" s="8"/>
      <c r="T3" s="8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5" customHeight="1">
      <c r="A4" s="16"/>
      <c r="B4" s="17"/>
      <c r="C4" s="16"/>
      <c r="D4" s="16">
        <v>1</v>
      </c>
      <c r="E4" s="16"/>
      <c r="F4" s="16">
        <v>2</v>
      </c>
      <c r="G4" s="16"/>
      <c r="H4" s="16">
        <v>3</v>
      </c>
      <c r="I4" s="16"/>
      <c r="J4" s="16">
        <v>4</v>
      </c>
      <c r="K4" s="16"/>
      <c r="L4" s="16">
        <v>5</v>
      </c>
      <c r="M4" s="16"/>
      <c r="N4" s="16">
        <v>6</v>
      </c>
      <c r="O4" s="16"/>
      <c r="P4" s="89" t="s">
        <v>8</v>
      </c>
      <c r="Q4" s="89" t="s">
        <v>11</v>
      </c>
      <c r="R4" s="89" t="s">
        <v>12</v>
      </c>
      <c r="S4" s="89" t="s">
        <v>13</v>
      </c>
      <c r="T4" s="90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15" customHeight="1" thickBot="1">
      <c r="A5" s="21"/>
      <c r="P5" s="86"/>
      <c r="Q5" s="86" t="s">
        <v>231</v>
      </c>
      <c r="R5" s="86" t="s">
        <v>232</v>
      </c>
      <c r="S5" s="86" t="s">
        <v>233</v>
      </c>
      <c r="T5" s="86" t="s">
        <v>234</v>
      </c>
      <c r="U5" s="22"/>
      <c r="V5" s="246" t="s">
        <v>241</v>
      </c>
      <c r="W5" s="246"/>
      <c r="X5" s="246"/>
      <c r="Y5" s="246"/>
      <c r="Z5" s="246"/>
      <c r="AA5" s="246"/>
      <c r="AB5" s="246"/>
      <c r="AC5" s="246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5" customHeight="1">
      <c r="A6" s="21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Q6" s="88"/>
      <c r="S6" s="88"/>
      <c r="T6" s="88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A7" s="21" t="s">
        <v>1</v>
      </c>
      <c r="C7" s="7"/>
      <c r="D7" s="8">
        <v>2.82</v>
      </c>
      <c r="E7" s="8"/>
      <c r="F7" s="8">
        <v>2.55</v>
      </c>
      <c r="G7" s="8"/>
      <c r="H7" s="9">
        <v>2.4</v>
      </c>
      <c r="I7" s="8"/>
      <c r="J7" s="8">
        <v>2.52</v>
      </c>
      <c r="K7" s="8"/>
      <c r="L7" s="9">
        <v>2.48</v>
      </c>
      <c r="M7" s="8"/>
      <c r="N7" s="8">
        <v>2.42</v>
      </c>
      <c r="O7" s="10"/>
      <c r="P7" s="3">
        <f>SUM(D7:O7)</f>
        <v>15.19</v>
      </c>
      <c r="Q7" s="91">
        <f>P7/6</f>
        <v>2.5316666666666667</v>
      </c>
      <c r="R7" s="1">
        <v>1</v>
      </c>
      <c r="S7" s="91">
        <f>R7*Q7</f>
        <v>2.5316666666666667</v>
      </c>
      <c r="T7" s="90">
        <f>R7*R7</f>
        <v>1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5" customHeight="1">
      <c r="A8" s="21"/>
      <c r="C8" s="7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10"/>
      <c r="P8" s="87"/>
      <c r="Q8" s="92"/>
      <c r="R8" s="16"/>
      <c r="S8" s="92" t="s">
        <v>0</v>
      </c>
      <c r="T8" s="9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15" customHeight="1">
      <c r="A9" s="21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3" t="s">
        <v>0</v>
      </c>
      <c r="Q9" s="90"/>
      <c r="S9" s="90" t="s">
        <v>0</v>
      </c>
      <c r="T9" s="88"/>
      <c r="U9" s="22"/>
      <c r="V9" s="22"/>
      <c r="W9" s="51" t="s">
        <v>322</v>
      </c>
      <c r="X9" s="32" t="s">
        <v>15</v>
      </c>
      <c r="Y9" s="32">
        <f>S21</f>
        <v>38.01</v>
      </c>
      <c r="Z9" s="183" t="s">
        <v>324</v>
      </c>
      <c r="AA9" s="22" t="s">
        <v>15</v>
      </c>
      <c r="AB9" s="22">
        <f>R21</f>
        <v>15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5" customHeight="1">
      <c r="A10" s="21" t="s">
        <v>2</v>
      </c>
      <c r="C10" s="7"/>
      <c r="D10" s="8">
        <v>3.21</v>
      </c>
      <c r="E10" s="8"/>
      <c r="F10" s="8">
        <v>2.88</v>
      </c>
      <c r="G10" s="8"/>
      <c r="H10" s="8">
        <v>2.48</v>
      </c>
      <c r="I10" s="8"/>
      <c r="J10" s="8">
        <v>2.4</v>
      </c>
      <c r="K10" s="8"/>
      <c r="L10" s="8">
        <v>2.58</v>
      </c>
      <c r="M10" s="8"/>
      <c r="N10" s="8">
        <v>2.45</v>
      </c>
      <c r="O10" s="10"/>
      <c r="P10" s="3">
        <f>SUM(D10:O10)</f>
        <v>16</v>
      </c>
      <c r="Q10" s="91">
        <f>P10/6</f>
        <v>2.6666666666666665</v>
      </c>
      <c r="R10" s="1">
        <v>2</v>
      </c>
      <c r="S10" s="91">
        <f>R10*Q10</f>
        <v>5.333333333333333</v>
      </c>
      <c r="T10" s="90">
        <f>R10*R10</f>
        <v>4</v>
      </c>
      <c r="U10" s="22"/>
      <c r="V10" s="22"/>
      <c r="W10" s="51" t="s">
        <v>319</v>
      </c>
      <c r="X10" s="32" t="s">
        <v>15</v>
      </c>
      <c r="Y10" s="32">
        <f>Q21</f>
        <v>12.801666666666666</v>
      </c>
      <c r="Z10" s="183" t="s">
        <v>325</v>
      </c>
      <c r="AA10" s="22" t="s">
        <v>15</v>
      </c>
      <c r="AB10" s="22">
        <f>R22</f>
        <v>225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15" customHeight="1">
      <c r="A11" s="21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87"/>
      <c r="Q11" s="92"/>
      <c r="R11" s="16"/>
      <c r="S11" s="92" t="s">
        <v>0</v>
      </c>
      <c r="T11" s="92"/>
      <c r="U11" s="22"/>
      <c r="V11" s="245" t="s">
        <v>323</v>
      </c>
      <c r="W11" s="245"/>
      <c r="X11" s="32" t="s">
        <v>15</v>
      </c>
      <c r="Y11" s="22">
        <f>T21</f>
        <v>55</v>
      </c>
      <c r="Z11" s="33" t="s">
        <v>321</v>
      </c>
      <c r="AA11" s="22" t="s">
        <v>15</v>
      </c>
      <c r="AB11" s="22">
        <f>R19</f>
        <v>5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5" customHeight="1">
      <c r="A12" s="2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96" t="s">
        <v>0</v>
      </c>
      <c r="Q12" s="88"/>
      <c r="R12" s="56"/>
      <c r="S12" s="88" t="s">
        <v>0</v>
      </c>
      <c r="T12" s="93"/>
      <c r="U12" s="22"/>
      <c r="V12" s="182"/>
      <c r="W12" s="182"/>
      <c r="X12" s="32"/>
      <c r="Y12" s="22"/>
      <c r="Z12" s="30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ht="15" customHeight="1">
      <c r="A13" s="21" t="s">
        <v>3</v>
      </c>
      <c r="C13" s="7"/>
      <c r="D13" s="8">
        <v>3.03</v>
      </c>
      <c r="E13" s="8"/>
      <c r="F13" s="9">
        <v>3</v>
      </c>
      <c r="G13" s="8"/>
      <c r="H13" s="8">
        <v>2.76</v>
      </c>
      <c r="I13" s="8"/>
      <c r="J13" s="8">
        <v>2.27</v>
      </c>
      <c r="K13" s="8"/>
      <c r="L13" s="8">
        <v>2.45</v>
      </c>
      <c r="M13" s="8"/>
      <c r="N13" s="8">
        <v>2.36</v>
      </c>
      <c r="O13" s="10"/>
      <c r="P13" s="97">
        <f>SUM(D13:O13)</f>
        <v>15.869999999999997</v>
      </c>
      <c r="Q13" s="90">
        <f>P13/6</f>
        <v>2.6449999999999996</v>
      </c>
      <c r="R13" s="8">
        <v>3</v>
      </c>
      <c r="S13" s="90">
        <f>R13*Q13</f>
        <v>7.934999999999999</v>
      </c>
      <c r="T13" s="21">
        <f>R13*R13</f>
        <v>9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5" customHeight="1">
      <c r="A14" s="21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87"/>
      <c r="Q14" s="92"/>
      <c r="R14" s="16"/>
      <c r="S14" s="92" t="s">
        <v>0</v>
      </c>
      <c r="T14" s="9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3" ht="15" customHeight="1">
      <c r="A15" s="2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6" t="s">
        <v>0</v>
      </c>
      <c r="Q15" s="88"/>
      <c r="R15" s="56"/>
      <c r="S15" s="88" t="s">
        <v>0</v>
      </c>
      <c r="T15" s="9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78"/>
      <c r="AG15" s="22"/>
    </row>
    <row r="16" spans="1:39" ht="15" customHeight="1">
      <c r="A16" s="21" t="s">
        <v>4</v>
      </c>
      <c r="C16" s="7"/>
      <c r="D16" s="8">
        <v>2.55</v>
      </c>
      <c r="E16" s="8"/>
      <c r="F16" s="8">
        <v>2.85</v>
      </c>
      <c r="G16" s="8"/>
      <c r="H16" s="8">
        <v>2.76</v>
      </c>
      <c r="I16" s="8"/>
      <c r="J16" s="8">
        <v>2.27</v>
      </c>
      <c r="K16" s="8"/>
      <c r="L16" s="8">
        <v>2.58</v>
      </c>
      <c r="M16" s="8"/>
      <c r="N16" s="8">
        <v>2.48</v>
      </c>
      <c r="O16" s="10"/>
      <c r="P16" s="97">
        <f>SUM(D16:O16)</f>
        <v>15.49</v>
      </c>
      <c r="Q16" s="91">
        <f>P16/6</f>
        <v>2.5816666666666666</v>
      </c>
      <c r="R16" s="8">
        <v>4</v>
      </c>
      <c r="S16" s="91">
        <f>R16*Q16</f>
        <v>10.326666666666666</v>
      </c>
      <c r="T16" s="21">
        <f>R16*R16</f>
        <v>16</v>
      </c>
      <c r="U16" s="22"/>
      <c r="V16" s="22"/>
      <c r="W16" s="22"/>
      <c r="X16" s="22"/>
      <c r="Y16" s="22"/>
      <c r="Z16" s="22"/>
      <c r="AA16" s="22"/>
      <c r="AB16" s="22" t="s">
        <v>15</v>
      </c>
      <c r="AC16" s="203">
        <f>(Y9-((AB9*Y10)/AB11))/(Y11-(AB10/AB11))</f>
        <v>-0.039499999999999605</v>
      </c>
      <c r="AD16" s="242" t="s">
        <v>16</v>
      </c>
      <c r="AE16" s="242"/>
      <c r="AF16" s="242" t="s">
        <v>328</v>
      </c>
      <c r="AG16" s="242"/>
      <c r="AH16" s="189"/>
      <c r="AI16" s="239" t="s">
        <v>329</v>
      </c>
      <c r="AJ16" s="240"/>
      <c r="AK16" s="57"/>
      <c r="AL16" s="57"/>
      <c r="AM16" s="22"/>
    </row>
    <row r="17" spans="1:39" ht="15" customHeight="1">
      <c r="A17" s="21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87"/>
      <c r="Q17" s="92"/>
      <c r="R17" s="16"/>
      <c r="S17" s="92"/>
      <c r="T17" s="94"/>
      <c r="U17" s="22"/>
      <c r="V17" s="22"/>
      <c r="W17" s="22"/>
      <c r="X17" s="22"/>
      <c r="Y17" s="22"/>
      <c r="Z17" s="22"/>
      <c r="AA17" s="22"/>
      <c r="AB17" s="22"/>
      <c r="AC17" s="203"/>
      <c r="AD17" s="46"/>
      <c r="AE17" s="46"/>
      <c r="AF17" s="46"/>
      <c r="AG17" s="46"/>
      <c r="AH17" s="58"/>
      <c r="AI17" s="58"/>
      <c r="AJ17" s="46"/>
      <c r="AK17" s="46"/>
      <c r="AL17" s="57"/>
      <c r="AM17" s="27"/>
    </row>
    <row r="18" spans="1:39" ht="15" customHeight="1">
      <c r="A18" s="21"/>
      <c r="C18" s="7"/>
      <c r="D18" s="8"/>
      <c r="E18" s="8"/>
      <c r="F18" s="8"/>
      <c r="G18" s="8"/>
      <c r="H18" s="8"/>
      <c r="I18" s="8"/>
      <c r="J18" s="8"/>
      <c r="K18" s="8"/>
      <c r="L18" s="8" t="s">
        <v>0</v>
      </c>
      <c r="M18" s="8"/>
      <c r="N18" s="8"/>
      <c r="O18" s="10"/>
      <c r="P18" s="3" t="s">
        <v>0</v>
      </c>
      <c r="Q18" s="90"/>
      <c r="S18" s="90"/>
      <c r="T18" s="88"/>
      <c r="U18" s="22"/>
      <c r="V18" s="22"/>
      <c r="W18" s="22"/>
      <c r="X18" s="22"/>
      <c r="Y18" s="22"/>
      <c r="Z18" s="22"/>
      <c r="AA18" s="22"/>
      <c r="AB18" s="241" t="s">
        <v>330</v>
      </c>
      <c r="AC18" s="241"/>
      <c r="AD18" s="241"/>
      <c r="AE18" s="237" t="s">
        <v>13</v>
      </c>
      <c r="AF18" s="238"/>
      <c r="AG18" s="78" t="s">
        <v>121</v>
      </c>
      <c r="AH18" s="237" t="s">
        <v>331</v>
      </c>
      <c r="AI18" s="238"/>
      <c r="AJ18" s="78"/>
      <c r="AK18" s="78"/>
      <c r="AL18" s="27"/>
      <c r="AM18" s="22"/>
    </row>
    <row r="19" spans="1:39" ht="15" customHeight="1">
      <c r="A19" s="21" t="s">
        <v>5</v>
      </c>
      <c r="C19" s="7"/>
      <c r="D19" s="9">
        <v>2.27</v>
      </c>
      <c r="E19" s="8"/>
      <c r="F19" s="8">
        <v>2.45</v>
      </c>
      <c r="G19" s="8"/>
      <c r="H19" s="8">
        <v>2.52</v>
      </c>
      <c r="I19" s="8"/>
      <c r="J19" s="8">
        <v>2.18</v>
      </c>
      <c r="K19" s="8"/>
      <c r="L19" s="8">
        <v>2.48</v>
      </c>
      <c r="M19" s="8"/>
      <c r="N19" s="8">
        <v>2.36</v>
      </c>
      <c r="O19" s="10"/>
      <c r="P19" s="3">
        <f>SUM(D19:O19)</f>
        <v>14.26</v>
      </c>
      <c r="Q19" s="91">
        <f>P19/6</f>
        <v>2.3766666666666665</v>
      </c>
      <c r="R19" s="1">
        <v>5</v>
      </c>
      <c r="S19" s="91">
        <f>R19*Q19</f>
        <v>11.883333333333333</v>
      </c>
      <c r="T19" s="90">
        <f>R19*R19</f>
        <v>25</v>
      </c>
      <c r="U19" s="22"/>
      <c r="V19" s="22"/>
      <c r="W19" s="22"/>
      <c r="X19" s="22"/>
      <c r="Y19" s="22"/>
      <c r="Z19" s="22"/>
      <c r="AA19" s="22"/>
      <c r="AB19" s="241" t="s">
        <v>17</v>
      </c>
      <c r="AC19" s="241"/>
      <c r="AD19" s="241"/>
      <c r="AE19" s="241"/>
      <c r="AF19" s="241"/>
      <c r="AG19" s="241"/>
      <c r="AH19" s="241"/>
      <c r="AI19" s="241"/>
      <c r="AJ19" s="241"/>
      <c r="AK19" s="241"/>
      <c r="AL19" s="22"/>
      <c r="AM19" s="22"/>
    </row>
    <row r="20" spans="1:39" ht="15" customHeight="1" thickBot="1">
      <c r="A20" s="2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43" t="s">
        <v>0</v>
      </c>
      <c r="Q20" s="92" t="s">
        <v>0</v>
      </c>
      <c r="R20" s="16"/>
      <c r="S20" s="92"/>
      <c r="T20" s="9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ht="15" customHeight="1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1" t="s">
        <v>14</v>
      </c>
      <c r="P21" s="95">
        <f>SUM(P7:P20)</f>
        <v>76.81</v>
      </c>
      <c r="Q21" s="85">
        <f>SUM(Q7:Q20)</f>
        <v>12.801666666666666</v>
      </c>
      <c r="R21" s="76">
        <f>SUM(R7:R20)</f>
        <v>15</v>
      </c>
      <c r="S21" s="85">
        <f>SUM(S7:S19)</f>
        <v>38.01</v>
      </c>
      <c r="T21" s="76">
        <f>SUM(T7:T19)</f>
        <v>55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9.5" customHeight="1">
      <c r="A22" s="28" t="s">
        <v>18</v>
      </c>
      <c r="B22" s="2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48" t="s">
        <v>237</v>
      </c>
      <c r="Q22" s="248"/>
      <c r="R22" s="68">
        <f>R21*R21</f>
        <v>225</v>
      </c>
      <c r="U22" s="22"/>
      <c r="V22" s="22"/>
      <c r="W22" s="22" t="s">
        <v>322</v>
      </c>
      <c r="X22" s="22" t="s">
        <v>15</v>
      </c>
      <c r="Y22" s="32">
        <f>P27</f>
        <v>52.386</v>
      </c>
      <c r="Z22" s="183" t="s">
        <v>324</v>
      </c>
      <c r="AA22" s="22" t="s">
        <v>15</v>
      </c>
      <c r="AB22" s="22">
        <f>P26</f>
        <v>21</v>
      </c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15" customHeight="1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6"/>
      <c r="Q23" s="26"/>
      <c r="R23" s="24"/>
      <c r="S23" s="24"/>
      <c r="U23" s="2"/>
      <c r="V23" s="22"/>
      <c r="W23" s="22" t="s">
        <v>319</v>
      </c>
      <c r="X23" s="22" t="s">
        <v>15</v>
      </c>
      <c r="Y23" s="32">
        <f>P25</f>
        <v>15.362</v>
      </c>
      <c r="Z23" s="183" t="s">
        <v>325</v>
      </c>
      <c r="AA23" s="22" t="s">
        <v>15</v>
      </c>
      <c r="AB23" s="22">
        <f>R26</f>
        <v>441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9.5" customHeight="1">
      <c r="A24" s="150" t="s">
        <v>0</v>
      </c>
      <c r="B24" s="150" t="s">
        <v>8</v>
      </c>
      <c r="C24" s="151"/>
      <c r="D24" s="152">
        <f>SUM(D7:D20)</f>
        <v>13.879999999999999</v>
      </c>
      <c r="E24" s="152" t="s">
        <v>0</v>
      </c>
      <c r="F24" s="152">
        <f>SUM(F7:F20)</f>
        <v>13.73</v>
      </c>
      <c r="G24" s="152" t="s">
        <v>0</v>
      </c>
      <c r="H24" s="152">
        <f>SUM(H7:H20)</f>
        <v>12.919999999999998</v>
      </c>
      <c r="I24" s="152" t="s">
        <v>0</v>
      </c>
      <c r="J24" s="152">
        <f>SUM(J7:J20)</f>
        <v>11.639999999999999</v>
      </c>
      <c r="K24" s="152" t="s">
        <v>0</v>
      </c>
      <c r="L24" s="152">
        <f>SUM(L7:L20)</f>
        <v>12.57</v>
      </c>
      <c r="M24" s="152" t="s">
        <v>0</v>
      </c>
      <c r="N24" s="152">
        <f>SUM(N7:N20)</f>
        <v>12.07</v>
      </c>
      <c r="O24" s="153" t="s">
        <v>0</v>
      </c>
      <c r="P24" s="142">
        <f>SUM(D24:O24)</f>
        <v>76.81</v>
      </c>
      <c r="Q24" s="144"/>
      <c r="R24" s="31"/>
      <c r="S24" s="8"/>
      <c r="T24" s="8"/>
      <c r="U24" s="22"/>
      <c r="V24" s="244" t="s">
        <v>320</v>
      </c>
      <c r="W24" s="244"/>
      <c r="X24" s="22" t="s">
        <v>15</v>
      </c>
      <c r="Y24" s="32">
        <f>P28</f>
        <v>91</v>
      </c>
      <c r="Z24" s="33" t="s">
        <v>321</v>
      </c>
      <c r="AA24" s="22" t="s">
        <v>15</v>
      </c>
      <c r="AB24" s="22">
        <f>N26</f>
        <v>6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s="2" customFormat="1" ht="19.5" customHeight="1">
      <c r="A25" s="82" t="s">
        <v>11</v>
      </c>
      <c r="B25" s="82" t="s">
        <v>231</v>
      </c>
      <c r="C25" s="83"/>
      <c r="D25" s="84">
        <f>D24/5</f>
        <v>2.776</v>
      </c>
      <c r="E25" s="84" t="s">
        <v>0</v>
      </c>
      <c r="F25" s="84">
        <f aca="true" t="shared" si="0" ref="F25:N25">F24/5</f>
        <v>2.746</v>
      </c>
      <c r="G25" s="84" t="s">
        <v>0</v>
      </c>
      <c r="H25" s="84">
        <f t="shared" si="0"/>
        <v>2.5839999999999996</v>
      </c>
      <c r="I25" s="84" t="s">
        <v>0</v>
      </c>
      <c r="J25" s="84">
        <f t="shared" si="0"/>
        <v>2.328</v>
      </c>
      <c r="K25" s="84" t="s">
        <v>0</v>
      </c>
      <c r="L25" s="84">
        <f t="shared" si="0"/>
        <v>2.5140000000000002</v>
      </c>
      <c r="M25" s="84" t="s">
        <v>0</v>
      </c>
      <c r="N25" s="84">
        <f t="shared" si="0"/>
        <v>2.414</v>
      </c>
      <c r="O25" s="84"/>
      <c r="P25" s="85">
        <f>SUM(D25:N25)</f>
        <v>15.362</v>
      </c>
      <c r="Q25" s="80"/>
      <c r="R25" s="24"/>
      <c r="S25" s="24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9.5" customHeight="1">
      <c r="A26" s="79" t="s">
        <v>12</v>
      </c>
      <c r="B26" s="79" t="s">
        <v>235</v>
      </c>
      <c r="C26" s="17"/>
      <c r="D26" s="16">
        <v>1</v>
      </c>
      <c r="E26" s="16"/>
      <c r="F26" s="16">
        <v>2</v>
      </c>
      <c r="G26" s="16"/>
      <c r="H26" s="16">
        <v>3</v>
      </c>
      <c r="I26" s="16"/>
      <c r="J26" s="16">
        <v>4</v>
      </c>
      <c r="K26" s="16"/>
      <c r="L26" s="16">
        <v>5</v>
      </c>
      <c r="M26" s="16"/>
      <c r="N26" s="16">
        <v>6</v>
      </c>
      <c r="O26" s="16"/>
      <c r="P26" s="86">
        <f>SUM(D26:N26)</f>
        <v>21</v>
      </c>
      <c r="Q26" s="76" t="s">
        <v>238</v>
      </c>
      <c r="R26" s="76">
        <f>P26*P26</f>
        <v>441</v>
      </c>
      <c r="S26" s="24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ht="19.5" customHeight="1">
      <c r="A27" s="249" t="s">
        <v>236</v>
      </c>
      <c r="B27" s="249"/>
      <c r="C27" s="83"/>
      <c r="D27" s="84">
        <f>D26*D25</f>
        <v>2.776</v>
      </c>
      <c r="E27" s="84" t="s">
        <v>0</v>
      </c>
      <c r="F27" s="84">
        <f aca="true" t="shared" si="1" ref="F27:N27">F26*F25</f>
        <v>5.492</v>
      </c>
      <c r="G27" s="84" t="s">
        <v>0</v>
      </c>
      <c r="H27" s="84">
        <f t="shared" si="1"/>
        <v>7.751999999999999</v>
      </c>
      <c r="I27" s="84" t="s">
        <v>0</v>
      </c>
      <c r="J27" s="84">
        <f t="shared" si="1"/>
        <v>9.312</v>
      </c>
      <c r="K27" s="84" t="s">
        <v>0</v>
      </c>
      <c r="L27" s="84">
        <f t="shared" si="1"/>
        <v>12.57</v>
      </c>
      <c r="M27" s="84" t="s">
        <v>0</v>
      </c>
      <c r="N27" s="84">
        <f t="shared" si="1"/>
        <v>14.484000000000002</v>
      </c>
      <c r="O27" s="84"/>
      <c r="P27" s="85">
        <f>SUM(D27:N27)</f>
        <v>52.386</v>
      </c>
      <c r="Q27" s="81"/>
      <c r="R27" s="26"/>
      <c r="S27" s="26"/>
      <c r="U27" s="22"/>
      <c r="V27" s="22"/>
      <c r="W27" s="22"/>
      <c r="X27" s="22"/>
      <c r="Y27" s="22"/>
      <c r="Z27" s="22"/>
      <c r="AA27" s="22"/>
      <c r="AB27" s="22" t="s">
        <v>15</v>
      </c>
      <c r="AC27" s="14">
        <f>(Y22-((AB22*Y23)/AB24))/(Y24-(AB23/AB24))</f>
        <v>-0.07891428571428533</v>
      </c>
      <c r="AD27" s="246" t="s">
        <v>16</v>
      </c>
      <c r="AE27" s="246"/>
      <c r="AF27" s="246" t="s">
        <v>328</v>
      </c>
      <c r="AG27" s="246"/>
      <c r="AH27" s="70"/>
      <c r="AI27" s="253" t="s">
        <v>329</v>
      </c>
      <c r="AJ27" s="254"/>
      <c r="AK27" s="27"/>
      <c r="AL27" s="27"/>
      <c r="AM27" s="22"/>
    </row>
    <row r="28" spans="1:39" ht="19.5" customHeight="1">
      <c r="A28" s="249" t="s">
        <v>230</v>
      </c>
      <c r="B28" s="249"/>
      <c r="C28" s="83"/>
      <c r="D28" s="84">
        <f>D26*D26</f>
        <v>1</v>
      </c>
      <c r="E28" s="84" t="s">
        <v>0</v>
      </c>
      <c r="F28" s="84">
        <f aca="true" t="shared" si="2" ref="F28:N28">F26*F26</f>
        <v>4</v>
      </c>
      <c r="G28" s="84" t="s">
        <v>0</v>
      </c>
      <c r="H28" s="84">
        <f t="shared" si="2"/>
        <v>9</v>
      </c>
      <c r="I28" s="84" t="s">
        <v>0</v>
      </c>
      <c r="J28" s="84">
        <f t="shared" si="2"/>
        <v>16</v>
      </c>
      <c r="K28" s="84" t="s">
        <v>0</v>
      </c>
      <c r="L28" s="84">
        <f t="shared" si="2"/>
        <v>25</v>
      </c>
      <c r="M28" s="84" t="s">
        <v>0</v>
      </c>
      <c r="N28" s="84">
        <f t="shared" si="2"/>
        <v>36</v>
      </c>
      <c r="O28" s="84"/>
      <c r="P28" s="76">
        <f>SUM(D28:N28)</f>
        <v>91</v>
      </c>
      <c r="Q28" s="18"/>
      <c r="R28" s="8"/>
      <c r="S28" s="8"/>
      <c r="U28" s="22"/>
      <c r="V28" s="22"/>
      <c r="W28" s="22"/>
      <c r="X28" s="22"/>
      <c r="Y28" s="22"/>
      <c r="Z28" s="22"/>
      <c r="AA28" s="22"/>
      <c r="AB28" s="22"/>
      <c r="AC28" s="14"/>
      <c r="AD28" s="22"/>
      <c r="AE28" s="22"/>
      <c r="AF28" s="78"/>
      <c r="AG28" s="78"/>
      <c r="AH28" s="78"/>
      <c r="AI28" s="78"/>
      <c r="AJ28" s="78"/>
      <c r="AK28" s="78"/>
      <c r="AL28" s="78"/>
      <c r="AM28" s="22"/>
    </row>
    <row r="29" spans="20:39" ht="15" customHeight="1">
      <c r="T29" s="243" t="s">
        <v>291</v>
      </c>
      <c r="U29" s="22"/>
      <c r="V29" s="22"/>
      <c r="W29" s="22"/>
      <c r="X29" s="22"/>
      <c r="Y29" s="22"/>
      <c r="Z29" s="22"/>
      <c r="AA29" s="22"/>
      <c r="AB29" s="241" t="s">
        <v>330</v>
      </c>
      <c r="AC29" s="241"/>
      <c r="AD29" s="241"/>
      <c r="AE29" s="237" t="s">
        <v>332</v>
      </c>
      <c r="AF29" s="238"/>
      <c r="AG29" s="78" t="s">
        <v>121</v>
      </c>
      <c r="AH29" s="237" t="s">
        <v>333</v>
      </c>
      <c r="AI29" s="238"/>
      <c r="AJ29" s="78"/>
      <c r="AK29" s="78"/>
      <c r="AL29" s="78"/>
      <c r="AM29" s="243" t="s">
        <v>122</v>
      </c>
    </row>
    <row r="30" spans="4:39" s="22" customFormat="1" ht="15" customHeight="1">
      <c r="D30" s="22" t="s">
        <v>9</v>
      </c>
      <c r="E30" s="22" t="s">
        <v>15</v>
      </c>
      <c r="F30" s="32">
        <f>P24</f>
        <v>76.81</v>
      </c>
      <c r="G30" s="51" t="s">
        <v>182</v>
      </c>
      <c r="H30" s="22">
        <v>30</v>
      </c>
      <c r="I30" s="22" t="s">
        <v>15</v>
      </c>
      <c r="J30" s="32">
        <f>P24/30</f>
        <v>2.5603333333333333</v>
      </c>
      <c r="K30" s="241" t="s">
        <v>240</v>
      </c>
      <c r="L30" s="241"/>
      <c r="M30" s="246" t="s">
        <v>239</v>
      </c>
      <c r="N30" s="246"/>
      <c r="O30" s="246"/>
      <c r="P30" s="246"/>
      <c r="S30" s="138"/>
      <c r="T30" s="243"/>
      <c r="AB30" s="241" t="s">
        <v>17</v>
      </c>
      <c r="AC30" s="241"/>
      <c r="AD30" s="241"/>
      <c r="AE30" s="241"/>
      <c r="AF30" s="241"/>
      <c r="AG30" s="241"/>
      <c r="AH30" s="241"/>
      <c r="AI30" s="241"/>
      <c r="AJ30" s="241"/>
      <c r="AK30" s="241"/>
      <c r="AM30" s="243"/>
    </row>
    <row r="31" spans="20:39" ht="15" customHeight="1">
      <c r="T31" s="243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43"/>
    </row>
    <row r="32" spans="21:39" ht="15" customHeight="1"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1:39" ht="15" customHeight="1">
      <c r="U33" s="22"/>
      <c r="V33" s="22"/>
      <c r="W33" s="22"/>
      <c r="X33" s="22"/>
      <c r="Y33" s="22"/>
      <c r="Z33" s="22"/>
      <c r="AA33" s="22"/>
      <c r="AB33" s="22"/>
      <c r="AC33" s="22"/>
      <c r="AD33" s="14" t="s">
        <v>0</v>
      </c>
      <c r="AE33" s="22"/>
      <c r="AF33" s="22"/>
      <c r="AG33" s="22"/>
      <c r="AH33" s="22"/>
      <c r="AI33" s="22"/>
      <c r="AJ33" s="22"/>
      <c r="AK33" s="22"/>
      <c r="AL33" s="22"/>
      <c r="AM33" s="22"/>
    </row>
    <row r="34" spans="22:39" ht="15" customHeight="1"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ht="15" customHeight="1">
      <c r="AM35" s="14"/>
    </row>
  </sheetData>
  <sheetProtection/>
  <mergeCells count="25">
    <mergeCell ref="C2:O2"/>
    <mergeCell ref="T29:T31"/>
    <mergeCell ref="P22:Q22"/>
    <mergeCell ref="A27:B27"/>
    <mergeCell ref="A28:B28"/>
    <mergeCell ref="K30:L30"/>
    <mergeCell ref="M30:P30"/>
    <mergeCell ref="AM29:AM31"/>
    <mergeCell ref="V24:W24"/>
    <mergeCell ref="V5:AC5"/>
    <mergeCell ref="V11:W11"/>
    <mergeCell ref="AD16:AE16"/>
    <mergeCell ref="AD27:AE27"/>
    <mergeCell ref="AB19:AK19"/>
    <mergeCell ref="AB29:AD29"/>
    <mergeCell ref="AE29:AF29"/>
    <mergeCell ref="AH29:AI29"/>
    <mergeCell ref="AB30:AK30"/>
    <mergeCell ref="AF27:AG27"/>
    <mergeCell ref="AI27:AJ27"/>
    <mergeCell ref="AF16:AG16"/>
    <mergeCell ref="AB18:AD18"/>
    <mergeCell ref="AE18:AF18"/>
    <mergeCell ref="AH18:AI18"/>
    <mergeCell ref="AI16:AJ16"/>
  </mergeCells>
  <printOptions/>
  <pageMargins left="0.25" right="0.25" top="0.75" bottom="0.75" header="0.3" footer="0.3"/>
  <pageSetup horizontalDpi="1200" verticalDpi="1200" orientation="landscape" paperSize="9" r:id="rId5"/>
  <legacyDrawing r:id="rId4"/>
  <oleObjects>
    <oleObject progId="Equation.3" shapeId="247625" r:id="rId1"/>
    <oleObject progId="Equation.3" shapeId="247626" r:id="rId2"/>
    <oleObject progId="Equation.3" shapeId="24762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T35"/>
  <sheetViews>
    <sheetView zoomScale="70" zoomScaleNormal="70" zoomScalePageLayoutView="0" workbookViewId="0" topLeftCell="A1">
      <selection activeCell="O26" sqref="O26"/>
    </sheetView>
  </sheetViews>
  <sheetFormatPr defaultColWidth="6.7109375" defaultRowHeight="15" customHeight="1"/>
  <cols>
    <col min="1" max="1" width="9.140625" style="22" customWidth="1"/>
    <col min="2" max="3" width="3.7109375" style="22" customWidth="1"/>
    <col min="4" max="4" width="9.140625" style="22" bestFit="1" customWidth="1"/>
    <col min="5" max="5" width="3.7109375" style="22" customWidth="1"/>
    <col min="6" max="6" width="9.140625" style="22" bestFit="1" customWidth="1"/>
    <col min="7" max="7" width="3.7109375" style="22" customWidth="1"/>
    <col min="8" max="8" width="9.140625" style="22" bestFit="1" customWidth="1"/>
    <col min="9" max="9" width="3.7109375" style="22" customWidth="1"/>
    <col min="10" max="10" width="9.28125" style="22" bestFit="1" customWidth="1"/>
    <col min="11" max="11" width="5.140625" style="22" bestFit="1" customWidth="1"/>
    <col min="12" max="12" width="10.140625" style="22" bestFit="1" customWidth="1"/>
    <col min="13" max="13" width="9.28125" style="22" bestFit="1" customWidth="1"/>
    <col min="14" max="14" width="9.140625" style="22" bestFit="1" customWidth="1"/>
    <col min="15" max="15" width="3.7109375" style="22" customWidth="1"/>
    <col min="16" max="16" width="8.7109375" style="22" customWidth="1"/>
    <col min="17" max="17" width="10.7109375" style="22" bestFit="1" customWidth="1"/>
    <col min="18" max="18" width="6.7109375" style="22" customWidth="1"/>
    <col min="19" max="19" width="9.140625" style="22" bestFit="1" customWidth="1"/>
    <col min="20" max="16384" width="6.7109375" style="22" customWidth="1"/>
  </cols>
  <sheetData>
    <row r="2" spans="1:6" ht="15" customHeight="1">
      <c r="A2" s="241" t="s">
        <v>19</v>
      </c>
      <c r="B2" s="241"/>
      <c r="C2" s="241"/>
      <c r="D2" s="241"/>
      <c r="E2" s="241"/>
      <c r="F2" s="241"/>
    </row>
    <row r="4" spans="2:16" s="100" customFormat="1" ht="19.5" customHeight="1">
      <c r="B4" s="101"/>
      <c r="F4" s="100" t="s">
        <v>6</v>
      </c>
      <c r="G4" s="100" t="s">
        <v>15</v>
      </c>
      <c r="H4" s="250" t="s">
        <v>134</v>
      </c>
      <c r="I4" s="250"/>
      <c r="J4" s="250"/>
      <c r="K4" s="250"/>
      <c r="L4" s="250"/>
      <c r="M4" s="250"/>
      <c r="N4" s="250"/>
      <c r="O4" s="250"/>
      <c r="P4" s="250"/>
    </row>
    <row r="6" spans="2:20" ht="15" customHeight="1">
      <c r="B6" s="22" t="s">
        <v>6</v>
      </c>
      <c r="C6" s="22" t="s">
        <v>15</v>
      </c>
      <c r="D6" s="241" t="s">
        <v>20</v>
      </c>
      <c r="E6" s="241"/>
      <c r="F6" s="241"/>
      <c r="G6" s="241"/>
      <c r="H6" s="241"/>
      <c r="I6" s="241"/>
      <c r="J6" s="241"/>
      <c r="K6" s="27"/>
      <c r="L6" s="27"/>
      <c r="M6" s="22" t="s">
        <v>21</v>
      </c>
      <c r="N6" s="22" t="s">
        <v>15</v>
      </c>
      <c r="O6" s="246" t="s">
        <v>22</v>
      </c>
      <c r="P6" s="246"/>
      <c r="Q6" s="246"/>
      <c r="R6" s="246"/>
      <c r="S6" s="246"/>
      <c r="T6" s="27"/>
    </row>
    <row r="8" spans="1:12" ht="15" customHeight="1">
      <c r="A8" s="244" t="s">
        <v>23</v>
      </c>
      <c r="B8" s="244"/>
      <c r="C8" s="22" t="s">
        <v>15</v>
      </c>
      <c r="D8" s="241" t="s">
        <v>24</v>
      </c>
      <c r="E8" s="241"/>
      <c r="F8" s="241"/>
      <c r="G8" s="241"/>
      <c r="H8" s="241"/>
      <c r="I8" s="241"/>
      <c r="J8" s="241"/>
      <c r="K8" s="241"/>
      <c r="L8" s="241"/>
    </row>
    <row r="10" spans="1:7" ht="15" customHeight="1">
      <c r="A10" s="241" t="s">
        <v>25</v>
      </c>
      <c r="B10" s="241"/>
      <c r="C10" s="241"/>
      <c r="D10" s="241"/>
      <c r="E10" s="241"/>
      <c r="F10" s="241"/>
      <c r="G10" s="241"/>
    </row>
    <row r="12" spans="1:14" ht="15" customHeight="1">
      <c r="A12" s="244" t="s">
        <v>26</v>
      </c>
      <c r="B12" s="244"/>
      <c r="C12" s="27" t="s">
        <v>27</v>
      </c>
      <c r="D12" s="246" t="s">
        <v>28</v>
      </c>
      <c r="E12" s="246"/>
      <c r="F12" s="246"/>
      <c r="G12" s="246"/>
      <c r="H12" s="246"/>
      <c r="I12" s="27" t="s">
        <v>15</v>
      </c>
      <c r="J12" s="219">
        <v>3.5</v>
      </c>
      <c r="L12" s="246" t="s">
        <v>135</v>
      </c>
      <c r="M12" s="246"/>
      <c r="N12" s="246"/>
    </row>
    <row r="14" spans="1:14" ht="15" customHeight="1">
      <c r="A14" s="244" t="s">
        <v>30</v>
      </c>
      <c r="B14" s="244"/>
      <c r="C14" s="22" t="s">
        <v>15</v>
      </c>
      <c r="D14" s="246" t="s">
        <v>31</v>
      </c>
      <c r="E14" s="246"/>
      <c r="F14" s="246"/>
      <c r="G14" s="246"/>
      <c r="H14" s="246"/>
      <c r="I14" s="22" t="s">
        <v>15</v>
      </c>
      <c r="J14" s="219">
        <v>3</v>
      </c>
      <c r="L14" s="246" t="s">
        <v>29</v>
      </c>
      <c r="M14" s="246"/>
      <c r="N14" s="246"/>
    </row>
    <row r="16" spans="1:14" ht="15" customHeight="1">
      <c r="A16" s="244" t="s">
        <v>9</v>
      </c>
      <c r="B16" s="244"/>
      <c r="C16" s="22" t="s">
        <v>15</v>
      </c>
      <c r="D16" s="246" t="s">
        <v>32</v>
      </c>
      <c r="E16" s="246"/>
      <c r="F16" s="246"/>
      <c r="G16" s="246"/>
      <c r="H16" s="246"/>
      <c r="I16" s="22" t="s">
        <v>15</v>
      </c>
      <c r="J16" s="219">
        <v>2.56</v>
      </c>
      <c r="L16" s="246" t="s">
        <v>33</v>
      </c>
      <c r="M16" s="246"/>
      <c r="N16" s="246"/>
    </row>
    <row r="18" spans="1:10" ht="15" customHeight="1">
      <c r="A18" s="241" t="s">
        <v>34</v>
      </c>
      <c r="B18" s="241"/>
      <c r="C18" s="241"/>
      <c r="D18" s="241"/>
      <c r="E18" s="241"/>
      <c r="F18" s="241"/>
      <c r="G18" s="241"/>
      <c r="H18" s="241"/>
      <c r="I18" s="241"/>
      <c r="J18" s="241"/>
    </row>
    <row r="20" spans="2:18" ht="15" customHeight="1">
      <c r="B20" s="30" t="s">
        <v>6</v>
      </c>
      <c r="C20" s="30" t="s">
        <v>15</v>
      </c>
      <c r="D20" s="30" t="s">
        <v>9</v>
      </c>
      <c r="E20" s="30" t="s">
        <v>15</v>
      </c>
      <c r="F20" s="219">
        <v>2.56</v>
      </c>
      <c r="G20" s="30"/>
      <c r="H20" s="30" t="s">
        <v>35</v>
      </c>
      <c r="I20" s="30" t="s">
        <v>15</v>
      </c>
      <c r="J20" s="30" t="s">
        <v>26</v>
      </c>
      <c r="K20" s="30" t="s">
        <v>15</v>
      </c>
      <c r="L20" s="219">
        <v>3.5</v>
      </c>
      <c r="M20" s="30"/>
      <c r="N20" s="30" t="s">
        <v>36</v>
      </c>
      <c r="O20" s="30" t="s">
        <v>15</v>
      </c>
      <c r="P20" s="30" t="s">
        <v>30</v>
      </c>
      <c r="Q20" s="30" t="s">
        <v>15</v>
      </c>
      <c r="R20" s="219">
        <v>3</v>
      </c>
    </row>
    <row r="22" spans="1:15" ht="15" customHeight="1">
      <c r="A22" s="244" t="s">
        <v>37</v>
      </c>
      <c r="B22" s="244"/>
      <c r="C22" s="22" t="s">
        <v>15</v>
      </c>
      <c r="D22" s="230">
        <v>0</v>
      </c>
      <c r="F22" s="246" t="s">
        <v>16</v>
      </c>
      <c r="G22" s="246"/>
      <c r="I22" s="246" t="s">
        <v>39</v>
      </c>
      <c r="J22" s="246"/>
      <c r="K22" s="29" t="s">
        <v>38</v>
      </c>
      <c r="L22" s="22" t="s">
        <v>15</v>
      </c>
      <c r="M22" s="230">
        <v>-0.0395</v>
      </c>
      <c r="N22" s="246" t="s">
        <v>16</v>
      </c>
      <c r="O22" s="246"/>
    </row>
    <row r="24" spans="1:2" ht="15" customHeight="1">
      <c r="A24" s="241" t="s">
        <v>40</v>
      </c>
      <c r="B24" s="241"/>
    </row>
    <row r="25" spans="2:5" ht="15" customHeight="1">
      <c r="B25" s="22" t="s">
        <v>21</v>
      </c>
      <c r="C25" s="22" t="s">
        <v>15</v>
      </c>
      <c r="D25" s="224">
        <f>J16-D22*J12-M22*J14</f>
        <v>2.6785</v>
      </c>
      <c r="E25" s="22" t="s">
        <v>41</v>
      </c>
    </row>
    <row r="27" spans="1:20" ht="15" customHeight="1">
      <c r="A27" s="241" t="s">
        <v>42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T27" s="243" t="s">
        <v>123</v>
      </c>
    </row>
    <row r="28" spans="1:20" ht="1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T28" s="243"/>
    </row>
    <row r="29" spans="2:20" s="100" customFormat="1" ht="19.5" customHeight="1">
      <c r="B29" s="101"/>
      <c r="F29" s="100" t="s">
        <v>6</v>
      </c>
      <c r="G29" s="100" t="s">
        <v>15</v>
      </c>
      <c r="H29" s="250" t="s">
        <v>134</v>
      </c>
      <c r="I29" s="250"/>
      <c r="J29" s="250"/>
      <c r="K29" s="250"/>
      <c r="L29" s="250"/>
      <c r="M29" s="250"/>
      <c r="N29" s="250"/>
      <c r="O29" s="250"/>
      <c r="P29" s="250"/>
      <c r="T29" s="243"/>
    </row>
    <row r="35" ht="15" customHeight="1">
      <c r="B35" s="145"/>
    </row>
  </sheetData>
  <sheetProtection/>
  <mergeCells count="25">
    <mergeCell ref="T27:T29"/>
    <mergeCell ref="A24:B24"/>
    <mergeCell ref="A27:L27"/>
    <mergeCell ref="F22:G22"/>
    <mergeCell ref="N22:O22"/>
    <mergeCell ref="H29:P29"/>
    <mergeCell ref="A16:B16"/>
    <mergeCell ref="D16:H16"/>
    <mergeCell ref="L16:N16"/>
    <mergeCell ref="A18:J18"/>
    <mergeCell ref="A22:B22"/>
    <mergeCell ref="I22:J22"/>
    <mergeCell ref="A12:B12"/>
    <mergeCell ref="D12:H12"/>
    <mergeCell ref="L12:N12"/>
    <mergeCell ref="A14:B14"/>
    <mergeCell ref="D14:H14"/>
    <mergeCell ref="L14:N14"/>
    <mergeCell ref="A8:B8"/>
    <mergeCell ref="D8:L8"/>
    <mergeCell ref="A10:G10"/>
    <mergeCell ref="O6:S6"/>
    <mergeCell ref="A2:F2"/>
    <mergeCell ref="D6:J6"/>
    <mergeCell ref="H4:P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2011-01-06T06:15:32Z</cp:lastPrinted>
  <dcterms:created xsi:type="dcterms:W3CDTF">2010-04-22T14:21:13Z</dcterms:created>
  <dcterms:modified xsi:type="dcterms:W3CDTF">2011-02-19T08:22:02Z</dcterms:modified>
  <cp:category/>
  <cp:version/>
  <cp:contentType/>
  <cp:contentStatus/>
</cp:coreProperties>
</file>