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9210" tabRatio="914" activeTab="5"/>
  </bookViews>
  <sheets>
    <sheet name="01 ข้อกำหนดเบื้องต้น kmutt" sheetId="17" r:id="rId1"/>
    <sheet name="05 backhoe kmutt" sheetId="19" r:id="rId2"/>
    <sheet name="06 dump truck kmutt" sheetId="18" r:id="rId3"/>
    <sheet name="02 Bulldozer kmutt" sheetId="20" r:id="rId4"/>
    <sheet name="08 grader kmutt" sheetId="21" r:id="rId5"/>
    <sheet name="09 compactor kmutt" sheetId="22" r:id="rId6"/>
    <sheet name="Sheet1" sheetId="15" r:id="rId7"/>
  </sheets>
  <calcPr calcId="125725"/>
</workbook>
</file>

<file path=xl/calcChain.xml><?xml version="1.0" encoding="utf-8"?>
<calcChain xmlns="http://schemas.openxmlformats.org/spreadsheetml/2006/main">
  <c r="I10" i="22"/>
  <c r="I12"/>
  <c r="I14"/>
  <c r="N16" i="21"/>
  <c r="I19"/>
  <c r="I21"/>
  <c r="H7"/>
  <c r="H9"/>
  <c r="G19" i="20"/>
  <c r="G21"/>
  <c r="I25"/>
  <c r="J38" i="18"/>
  <c r="J33"/>
  <c r="J31"/>
  <c r="I26"/>
  <c r="L17"/>
  <c r="I17"/>
  <c r="I18"/>
  <c r="J32"/>
  <c r="M9"/>
  <c r="I12"/>
  <c r="N15"/>
  <c r="I24"/>
  <c r="P6"/>
  <c r="K14"/>
  <c r="I21" i="19"/>
  <c r="R19"/>
  <c r="N17"/>
  <c r="I25" i="17"/>
  <c r="I26"/>
  <c r="P24"/>
  <c r="I24"/>
  <c r="P25"/>
  <c r="I28"/>
  <c r="I13"/>
  <c r="I12"/>
  <c r="I7"/>
  <c r="O9"/>
  <c r="K26"/>
  <c r="M26"/>
  <c r="K15"/>
  <c r="K16"/>
  <c r="K17"/>
  <c r="J30" i="18"/>
  <c r="I18" i="22"/>
  <c r="M28" i="18"/>
  <c r="M38"/>
  <c r="G23" i="19"/>
  <c r="K27"/>
  <c r="I27"/>
  <c r="N27"/>
</calcChain>
</file>

<file path=xl/sharedStrings.xml><?xml version="1.0" encoding="utf-8"?>
<sst xmlns="http://schemas.openxmlformats.org/spreadsheetml/2006/main" count="374" uniqueCount="209">
  <si>
    <t>วัน</t>
  </si>
  <si>
    <t xml:space="preserve"> </t>
  </si>
  <si>
    <t>กำหนดให้เครื่องจักรทำงานวันละ</t>
  </si>
  <si>
    <t>ชั่วโมง</t>
  </si>
  <si>
    <t>ระยะเวลาในการดำเนินงานตามสัญญา</t>
  </si>
  <si>
    <t>กำหนดให้ระยะเวลาการทำงานหลังจากหักวันหยุดออกไปแล้วเหลือเวลาทำงานเพียง</t>
  </si>
  <si>
    <t>จะเหลือเวลาทำงานจริง</t>
  </si>
  <si>
    <t>ดังนั้น คิดเป็นระยะเวลาทำงานทั้งสิ้น</t>
  </si>
  <si>
    <t>compacted cubic meter</t>
  </si>
  <si>
    <t>bank cubic meter</t>
  </si>
  <si>
    <t>BCM</t>
  </si>
  <si>
    <t>loose cubic meter</t>
  </si>
  <si>
    <t xml:space="preserve">ปริมาณงานตามสัญญากรณีเป็นคันดิน </t>
  </si>
  <si>
    <t>ตามแบบ</t>
  </si>
  <si>
    <t>CCM</t>
  </si>
  <si>
    <t>LCM</t>
  </si>
  <si>
    <t>ต่อ ชั่วโมง</t>
  </si>
  <si>
    <t>กำหนดให้ระดับน้ำใต้ดินอยู่ต่ำกว่าระดับผิวดิน</t>
  </si>
  <si>
    <t>ม.</t>
  </si>
  <si>
    <t>ไร่</t>
  </si>
  <si>
    <t>m</t>
  </si>
  <si>
    <t>Q = ปริมาณงานที่ทำได้ต่อชั่วโมง = ลบ.ม. / ชั่วโมง  =</t>
  </si>
  <si>
    <t>q  = ปริมาณงานที่ทำได้ต่อ 1 รอบการทำงาน = ลบ.ม.</t>
  </si>
  <si>
    <t>N = จำนวนรอบการทำงานที่สามารถทำได้ต่อชั่วโมง</t>
  </si>
  <si>
    <t>Cm = เวลาที่ทำงานครบ 1 รอบ = นาที</t>
  </si>
  <si>
    <t>E = ประสิทธิภาพการทำงาน = เวลาที่เครื่องจักรทำงานจริงใน 1 ชั่วโมง</t>
  </si>
  <si>
    <t>สูตรที่ใช้ในการหาปริมาณงานที่ทำได้ต่อชั่วโมงของรถ Tractor</t>
  </si>
  <si>
    <t>e = grade factor ขึ้นอยู่กับสภาพการทำงานของพื้นที่</t>
  </si>
  <si>
    <r>
      <t>Q = q x N x e x E  =  (q1 x a ) x (60 / Cm) x e x E = m</t>
    </r>
    <r>
      <rPr>
        <b/>
        <vertAlign val="superscript"/>
        <sz val="13.5"/>
        <color indexed="14"/>
        <rFont val="Arial"/>
        <charset val="222"/>
      </rPr>
      <t>3</t>
    </r>
    <r>
      <rPr>
        <b/>
        <sz val="13.5"/>
        <color indexed="14"/>
        <rFont val="Arial"/>
        <charset val="222"/>
      </rPr>
      <t>/ h</t>
    </r>
  </si>
  <si>
    <t>ข้อมูลสภาพดินที่เกี่ยวข้อง</t>
  </si>
  <si>
    <t>ลบ.ม.</t>
  </si>
  <si>
    <t>Blade capacity    q1</t>
  </si>
  <si>
    <t>Blade factor   a</t>
  </si>
  <si>
    <t>=</t>
  </si>
  <si>
    <t>q1 x a</t>
  </si>
  <si>
    <t>0.034L + 0.25</t>
  </si>
  <si>
    <t>Hauling distance   L</t>
  </si>
  <si>
    <t>grade factor  e</t>
  </si>
  <si>
    <t>Job Efficiency  E</t>
  </si>
  <si>
    <t>Productivity  Q</t>
  </si>
  <si>
    <t>ลบ.ม. ต่อ ชั่วโมง</t>
  </si>
  <si>
    <t>ปริมาณงานที่จะต้องทำให้ได้ต่อชั่วโมงตามสัญญา</t>
  </si>
  <si>
    <t>คัน</t>
  </si>
  <si>
    <t>q1 x k</t>
  </si>
  <si>
    <t>Bucket  factor   k</t>
  </si>
  <si>
    <t>Bucket capacity    q1</t>
  </si>
  <si>
    <t>นาที</t>
  </si>
  <si>
    <t>Cm</t>
  </si>
  <si>
    <t>min</t>
  </si>
  <si>
    <r>
      <t>Q = q x N x E  =  q x (3600 / Cm) x E = m</t>
    </r>
    <r>
      <rPr>
        <b/>
        <vertAlign val="superscript"/>
        <sz val="13.5"/>
        <color indexed="14"/>
        <rFont val="Arial"/>
        <charset val="222"/>
      </rPr>
      <t>3</t>
    </r>
    <r>
      <rPr>
        <b/>
        <sz val="13.5"/>
        <color indexed="14"/>
        <rFont val="Arial"/>
        <charset val="222"/>
      </rPr>
      <t xml:space="preserve">/ h = LCM / h  </t>
    </r>
    <r>
      <rPr>
        <sz val="10"/>
        <color indexed="14"/>
        <rFont val="Arial"/>
        <charset val="222"/>
      </rPr>
      <t xml:space="preserve">   </t>
    </r>
  </si>
  <si>
    <t>Cm = เวลาที่ทำงานครบ 1 รอบ = วินาที</t>
  </si>
  <si>
    <r>
      <t>q</t>
    </r>
    <r>
      <rPr>
        <vertAlign val="subscript"/>
        <sz val="10"/>
        <rFont val="Arial"/>
        <charset val="222"/>
      </rPr>
      <t>1</t>
    </r>
    <r>
      <rPr>
        <sz val="10"/>
        <rFont val="Arial"/>
        <charset val="222"/>
      </rPr>
      <t>= heaped capacity ความจุของบุ้งกี๋ที่พูนขึ้นมาเหนือขอบ  = m</t>
    </r>
    <r>
      <rPr>
        <vertAlign val="superscript"/>
        <sz val="10"/>
        <rFont val="Arial"/>
        <charset val="222"/>
      </rPr>
      <t>3</t>
    </r>
    <r>
      <rPr>
        <sz val="10"/>
        <rFont val="Arial"/>
        <charset val="222"/>
      </rPr>
      <t xml:space="preserve"> = โดยปกติใน Specification ของรถแต่ละรุ่นจะบอกว่าจะมีค่าเท่าใด            </t>
    </r>
  </si>
  <si>
    <t>สูตรที่ใช้ในการหาปริมาณงานที่ทำได้ต่อชั่วโมงของรถ Backhoe</t>
  </si>
  <si>
    <r>
      <t>Q = ปริมาณงานที่ทำได้ต่อชั่วโมง = ลบ.ม. / ชั่วโมง  = m</t>
    </r>
    <r>
      <rPr>
        <vertAlign val="superscript"/>
        <sz val="10"/>
        <rFont val="Arial"/>
        <charset val="222"/>
      </rPr>
      <t>3</t>
    </r>
    <r>
      <rPr>
        <sz val="10"/>
        <rFont val="Arial"/>
        <charset val="222"/>
      </rPr>
      <t>/ h</t>
    </r>
  </si>
  <si>
    <t>standard cycle time x conversion factor</t>
  </si>
  <si>
    <t xml:space="preserve">k =  Bucket factor = ตัวคูณปรับค่าความจุของบุ้งกี๋ที่ใช้สำหรับตักดินซึ่งจะเปลี่ยนแปลงไปตามธรรมชาติของวัสดุ </t>
  </si>
  <si>
    <t>%</t>
  </si>
  <si>
    <t>conversion factor</t>
  </si>
  <si>
    <t>specified max digging depth</t>
  </si>
  <si>
    <t>ดังนั้นจะต้องใช้รถ backhoe ทั้งหมด</t>
  </si>
  <si>
    <t>cm</t>
  </si>
  <si>
    <t>ข้อมูลเบื้องต้น</t>
  </si>
  <si>
    <t>ปริมาณงานที่จะต้องทำให้ได้ตามสัญญา</t>
  </si>
  <si>
    <t>LCM / hr</t>
  </si>
  <si>
    <t>units</t>
  </si>
  <si>
    <t>cycles</t>
  </si>
  <si>
    <t>ตัน</t>
  </si>
  <si>
    <r>
      <t xml:space="preserve">การประมาณจำนวนรถบรรทุกที่ต้องการใช้ต่อ loader 1 unit    </t>
    </r>
    <r>
      <rPr>
        <b/>
        <sz val="10"/>
        <color indexed="14"/>
        <rFont val="Arial"/>
        <family val="2"/>
      </rPr>
      <t>M</t>
    </r>
  </si>
  <si>
    <t>dump trucks</t>
  </si>
  <si>
    <t>LCM per hour</t>
  </si>
  <si>
    <t>Grader MODEL</t>
  </si>
  <si>
    <t>ตารางเมตรต่อชั่วโมง</t>
  </si>
  <si>
    <t>ปริมาณงานเมื่อคิดในหน่วยพื้นที่</t>
  </si>
  <si>
    <t>ปริมาณงานที่ทำได้ต่อชั่วโมงต่อการวิ่งปาดดิน 1 เที่ยว หรือ 1 pass</t>
  </si>
  <si>
    <t>กม. / ชม.</t>
  </si>
  <si>
    <t>QA = V  x  (L e - L o )  x 1000 x  E   </t>
  </si>
  <si>
    <t>ตารางเมตร ต่อ ชั่วโมง</t>
  </si>
  <si>
    <t>ความกว้างของใบมีดที่ใช้ปาดดินขณะทำงาน  Le</t>
  </si>
  <si>
    <t>ความกว้างของระยะทับซ้อนของการปาดดิน   Lo</t>
  </si>
  <si>
    <t>ประสิทธิภาพการทำงานใน 1 ชั่วโมง             E</t>
  </si>
  <si>
    <t>จำนวนเที่ยว หรือ pass ที่ต้องการ 6 - 8 passes</t>
  </si>
  <si>
    <t>passes</t>
  </si>
  <si>
    <t>ตารางเมตร ต่อ ชั่วโมง ต่อ 1 pass ต่อ 1 grader</t>
  </si>
  <si>
    <t>ปริมาณงานที่ทำได้ต่อชั่วโมงเมื่อวิ่งหลาย passes                      QA</t>
  </si>
  <si>
    <t>ตารางเมตร ต่อ ชั่วโมง ต่อ 1 grader</t>
  </si>
  <si>
    <t>Q = W x V x 1000 x  E   </t>
  </si>
  <si>
    <t xml:space="preserve">ความกว้างของล้อบด </t>
  </si>
  <si>
    <t>ระยะเหลื่อมทับซ้อนระหว่าง pass</t>
  </si>
  <si>
    <t>ตารางเมตร ต่อ ชั่วโมง ต่อ 1 pass ต่อ 1 compactor</t>
  </si>
  <si>
    <t>จำนวนเที่ยวของการบดอัดจะได้จาก test section</t>
  </si>
  <si>
    <t>ตารางเมตร ต่อ ชั่วโมง ต่อ 1 compactor</t>
  </si>
  <si>
    <t>จำนวนรถ compactor ที่ต้องการ</t>
  </si>
  <si>
    <t>ปริมาณงานที่ทำได้ต่อชั่วโมงต่อการวิ่งบดอัดดิน 1 เที่ยว หรือ 1 pass เมื่อคิดในหน่วยพื้นที่</t>
  </si>
  <si>
    <t xml:space="preserve">     </t>
  </si>
  <si>
    <t>Productivity of Bulldozer</t>
  </si>
  <si>
    <t>Blade Type</t>
  </si>
  <si>
    <t>Bulldozer MODEL</t>
  </si>
  <si>
    <t>fleet</t>
  </si>
  <si>
    <t>Blade Length</t>
  </si>
  <si>
    <t>Productivity of Motor Grader</t>
  </si>
  <si>
    <t xml:space="preserve">จำนวนเที่ยว หรือ pass ที่ต้องการ </t>
  </si>
  <si>
    <t>Productivity of Compactor</t>
  </si>
  <si>
    <t>U-Dozor</t>
  </si>
  <si>
    <t>Backhoe MODEL</t>
  </si>
  <si>
    <t>GD661-A1</t>
  </si>
  <si>
    <t>Productivity of Backhoe</t>
  </si>
  <si>
    <t>Productivity of Dump Truck</t>
  </si>
  <si>
    <t>ข้อกำหนดเบื้องต้นในการก่อสร้างคันดินเพื่อทำถนนบางส่วน</t>
  </si>
  <si>
    <t>หักวันหยุดตามกฎหมายเหลือเวลาทำงานจริง</t>
  </si>
  <si>
    <t>%  ของระยะเวลาการทำงานตามสัญญาที่เหลือจากหักวันหยุด</t>
  </si>
  <si>
    <t>เมตร</t>
  </si>
  <si>
    <t>งาน</t>
  </si>
  <si>
    <t>ตารางวา</t>
  </si>
  <si>
    <t>และกำหนดให้ขุดดินลึก</t>
  </si>
  <si>
    <t xml:space="preserve">จากมาตรฐานการก่อสร้าง บูรณะ และ การบำรุงรักษาแหล่งน้ำ </t>
  </si>
  <si>
    <t>กรมส่งเสริมการปกครองท้องถิ่น กระทรวงมหาดไทย</t>
  </si>
  <si>
    <t>Angle of Repose or Side Slope 1 to</t>
  </si>
  <si>
    <t>ความกว้างของก้นบ่อยืมเมื่อหักความลาดเอียงแล้ว  W2</t>
  </si>
  <si>
    <t xml:space="preserve">      ความยาวของก้นบ่อยืมเมื่อหักความลาดเอียงแล้ว   L2</t>
  </si>
  <si>
    <t>ตร.ม.</t>
  </si>
  <si>
    <t>พื้นที่ก้นบ่อยืม A2</t>
  </si>
  <si>
    <t>พื้นที่ปากบ่อยืม A1</t>
  </si>
  <si>
    <t>การคำนวณขนาด ความลึก ของบ่อยืมโดยประมาณ โดยวิธี Trial &amp; Error</t>
  </si>
  <si>
    <t>ให้ความกว้างของปากบ่อยืมเมื่อรวมความลาดเอียงแล้ว  W1</t>
  </si>
  <si>
    <t xml:space="preserve">      ให้ความยาวของปากบ่อยืมเมื่อรวมความลาดเอียงแล้ว  L1</t>
  </si>
  <si>
    <t>คิดเป็นพื้นที่</t>
  </si>
  <si>
    <t xml:space="preserve">ปริมาตรบ่อยืมเมื่อคิดเป็นปิระมิดรูปตัด V </t>
  </si>
  <si>
    <t>PC200</t>
  </si>
  <si>
    <t>max digging depth of cut</t>
  </si>
  <si>
    <t>sec</t>
  </si>
  <si>
    <t>digging condition</t>
  </si>
  <si>
    <t>normal dumping condition (Table 12)</t>
  </si>
  <si>
    <r>
      <t xml:space="preserve">standard cycle time(swing angle </t>
    </r>
    <r>
      <rPr>
        <sz val="10"/>
        <rFont val="Calibri"/>
        <family val="2"/>
      </rPr>
      <t>≤</t>
    </r>
    <r>
      <rPr>
        <sz val="10"/>
        <rFont val="Tahoma"/>
        <family val="2"/>
      </rPr>
      <t xml:space="preserve"> 45</t>
    </r>
    <r>
      <rPr>
        <sz val="10"/>
        <rFont val="Calibri"/>
        <family val="2"/>
      </rPr>
      <t>°) Table 11</t>
    </r>
  </si>
  <si>
    <t>ดินเหนียวตามธรรมชาติ หรือ ดินเหนียวอ่อน</t>
  </si>
  <si>
    <t>หรือ</t>
  </si>
  <si>
    <t>ข้อมูลสภาพดินและเครื่องจักรเครื่องมือที่เกี่ยวข้อง</t>
  </si>
  <si>
    <t>standard cycle time</t>
  </si>
  <si>
    <t>x</t>
  </si>
  <si>
    <t xml:space="preserve">ทำงานชั่วโมงละ </t>
  </si>
  <si>
    <t>ระยะทางเฉลี่ยระหว่างบ่อยืมกับสถานที่ก่อสร้าง</t>
  </si>
  <si>
    <t>กม.</t>
  </si>
  <si>
    <t>เวลาเฉลี่ยไป - กลับ ระหว่างบ่อยืมกับสถานที่ก่อสร้าง</t>
  </si>
  <si>
    <t>น้ำหนักรถบรรทุกเปล่าโดยประมาณ</t>
  </si>
  <si>
    <t>บรรทุกน้ำหนักวัสดุได้</t>
  </si>
  <si>
    <t>น้ำหนักดินทั่วไป</t>
  </si>
  <si>
    <t>ตัน/LCM</t>
  </si>
  <si>
    <r>
      <t xml:space="preserve">number of cycles of loader to fill dump truck  </t>
    </r>
    <r>
      <rPr>
        <b/>
        <sz val="10"/>
        <rFont val="Tahoma"/>
        <family val="2"/>
      </rPr>
      <t xml:space="preserve">n = </t>
    </r>
  </si>
  <si>
    <t>ข้อมูล Loader จากที่คิดไว้ก่อนหน้า</t>
  </si>
  <si>
    <t>n x Cms</t>
  </si>
  <si>
    <t>นาที   =</t>
  </si>
  <si>
    <t>Cmt</t>
  </si>
  <si>
    <r>
      <t xml:space="preserve">Loader </t>
    </r>
    <r>
      <rPr>
        <b/>
        <sz val="11"/>
        <color indexed="14"/>
        <rFont val="Tahoma"/>
        <family val="2"/>
      </rPr>
      <t xml:space="preserve"> Es   </t>
    </r>
    <r>
      <rPr>
        <sz val="10"/>
        <rFont val="Tahoma"/>
        <family val="2"/>
      </rPr>
      <t>=</t>
    </r>
  </si>
  <si>
    <r>
      <t xml:space="preserve">Dump Truck   </t>
    </r>
    <r>
      <rPr>
        <b/>
        <sz val="11"/>
        <color indexed="14"/>
        <rFont val="Tahoma"/>
        <family val="2"/>
      </rPr>
      <t xml:space="preserve">Et </t>
    </r>
    <r>
      <rPr>
        <sz val="10"/>
        <rFont val="Tahoma"/>
        <family val="2"/>
      </rPr>
      <t xml:space="preserve">  =</t>
    </r>
  </si>
  <si>
    <t>M =</t>
  </si>
  <si>
    <t>Units</t>
  </si>
  <si>
    <t>ใช้จริง</t>
  </si>
  <si>
    <r>
      <t xml:space="preserve">คิดเป็นปริมาตรดิน  </t>
    </r>
    <r>
      <rPr>
        <b/>
        <sz val="11"/>
        <color indexed="14"/>
        <rFont val="Tahoma"/>
        <family val="2"/>
      </rPr>
      <t>C1</t>
    </r>
  </si>
  <si>
    <t>C1 x ( 60 / Cmt ) x Et x M</t>
  </si>
  <si>
    <t xml:space="preserve">ปริมาณงานที่ loader 1 unit ร่วมกับ         </t>
  </si>
  <si>
    <t>จะบรรทุกดินได้</t>
  </si>
  <si>
    <t>P =</t>
  </si>
  <si>
    <t xml:space="preserve">C1  </t>
  </si>
  <si>
    <t xml:space="preserve">Cmt  </t>
  </si>
  <si>
    <t xml:space="preserve">Et  </t>
  </si>
  <si>
    <t xml:space="preserve">M  </t>
  </si>
  <si>
    <t>Loader</t>
  </si>
  <si>
    <t>LCM / ชั่วโมง</t>
  </si>
  <si>
    <t>&gt;</t>
  </si>
  <si>
    <t>LCM/hr</t>
  </si>
  <si>
    <t xml:space="preserve">โดยใช้ Dump Truck ทั้งหมด   </t>
  </si>
  <si>
    <t>D65A8</t>
  </si>
  <si>
    <t>นาที/ชม.</t>
  </si>
  <si>
    <t>ปริมาณงานที่จะต้องทำให้ได้ต่อชั่วโมงต่อ 1 Fleet</t>
  </si>
  <si>
    <t>จากรถบรรทุก</t>
  </si>
  <si>
    <t>ปริมาณงานทั้งหมดทำได้ใน 4 Fleet / hour  และเครื่องจักรเครื่องมือที่ใช้ทั้งหมด  คือ</t>
  </si>
  <si>
    <t>ใช้รถ Bulldozer ทั้งหมด</t>
  </si>
  <si>
    <t>ใช้  Loader</t>
  </si>
  <si>
    <t xml:space="preserve">  ใช้ Dump Truck ทั้งหมด</t>
  </si>
  <si>
    <t>จาก Loader</t>
  </si>
  <si>
    <t>unit</t>
  </si>
  <si>
    <t>ดังนั้น จะต้องใช้รถ Bulldozer ทั้งหมดต่อ 1 Fleet</t>
  </si>
  <si>
    <t>LCM/Hr</t>
  </si>
  <si>
    <t xml:space="preserve">n </t>
  </si>
  <si>
    <t>ความกว้างเฉลี่ยของ Embankment</t>
  </si>
  <si>
    <t>ความยาวเฉลี่ยของ Embankment</t>
  </si>
  <si>
    <t>เมตร/ชม</t>
  </si>
  <si>
    <t>ลดลงจาก</t>
  </si>
  <si>
    <t>เนื่องจากการเอียงใบมีด</t>
  </si>
  <si>
    <t>จะเห็นได้ว่า Grader 1 unit สามารถทำงานได้ 2 Fleet โดยประมาณ</t>
  </si>
  <si>
    <t>ใช้รถ Grader ทั้งหมด</t>
  </si>
  <si>
    <t>ต่อ</t>
  </si>
  <si>
    <t>ตามหลังปริมาณงานของ Grader</t>
  </si>
  <si>
    <t>เพื่อให้ได้ % Compaction ตามต้องการ</t>
  </si>
  <si>
    <r>
      <t xml:space="preserve">M = [Cycle time of dump truck เป็นนาที / Loading time เป็นนาที] x [Es/Et] = </t>
    </r>
    <r>
      <rPr>
        <sz val="12"/>
        <color indexed="14"/>
        <rFont val="Arial"/>
        <charset val="222"/>
      </rPr>
      <t xml:space="preserve">  [ </t>
    </r>
    <r>
      <rPr>
        <b/>
        <sz val="12"/>
        <color indexed="14"/>
        <rFont val="Arial"/>
        <charset val="222"/>
      </rPr>
      <t xml:space="preserve">Cmt /( n </t>
    </r>
    <r>
      <rPr>
        <sz val="12"/>
        <color indexed="14"/>
        <rFont val="Arial"/>
        <charset val="222"/>
      </rPr>
      <t>x</t>
    </r>
    <r>
      <rPr>
        <b/>
        <sz val="12"/>
        <color indexed="14"/>
        <rFont val="Arial"/>
        <charset val="222"/>
      </rPr>
      <t xml:space="preserve"> Cms) </t>
    </r>
    <r>
      <rPr>
        <sz val="12"/>
        <color indexed="14"/>
        <rFont val="Arial"/>
        <charset val="222"/>
      </rPr>
      <t xml:space="preserve">] x [ </t>
    </r>
    <r>
      <rPr>
        <b/>
        <sz val="12"/>
        <color indexed="14"/>
        <rFont val="Tahoma"/>
        <family val="2"/>
      </rPr>
      <t xml:space="preserve">Es / Et </t>
    </r>
    <r>
      <rPr>
        <sz val="12"/>
        <color indexed="14"/>
        <rFont val="Tahoma"/>
        <family val="2"/>
      </rPr>
      <t>]</t>
    </r>
  </si>
  <si>
    <t>จากข้อกำหนดเบื้องต้น</t>
  </si>
  <si>
    <t>C1/(q1 x k)</t>
  </si>
  <si>
    <t>ความจุกระบะรถบรรทุก</t>
  </si>
  <si>
    <t>Job Efficiency ของรถบรรทุก</t>
  </si>
  <si>
    <t>จำนวนรถบรรทุก</t>
  </si>
  <si>
    <r>
      <t xml:space="preserve">cycle time of loader  </t>
    </r>
    <r>
      <rPr>
        <b/>
        <sz val="10"/>
        <color indexed="14"/>
        <rFont val="Tahoma"/>
        <family val="2"/>
      </rPr>
      <t>Cms</t>
    </r>
  </si>
  <si>
    <t xml:space="preserve">      Bucket  factor  k</t>
  </si>
  <si>
    <t>ตามข้อกำหนดเบื้องต้น</t>
  </si>
  <si>
    <r>
      <t xml:space="preserve">lift thickness  </t>
    </r>
    <r>
      <rPr>
        <sz val="10"/>
        <rFont val="Arial"/>
        <charset val="222"/>
      </rPr>
      <t>≤</t>
    </r>
    <r>
      <rPr>
        <sz val="10"/>
        <rFont val="Tahoma"/>
        <family val="2"/>
      </rPr>
      <t xml:space="preserve"> 20 cm      Loose</t>
    </r>
  </si>
  <si>
    <t xml:space="preserve">ถ้าต้องการทำงานให้เสร็จตามสัญญาจะต้องทำงานให้ได้ไม่น้อยกว่า </t>
  </si>
  <si>
    <t>ประสิทธิภาพการทำงานใน 1 ชั่วโมง            E</t>
  </si>
  <si>
    <t>ปริมาณงานที่ทำได้ต่อชั่วโมง                    Q</t>
  </si>
  <si>
    <t>ความเร็วที่รถวิ่งขณะทำงาน working speed  V</t>
  </si>
  <si>
    <r>
      <t>ปริมาณงานที่ทำได้ต่อชั่วโมง                    Q</t>
    </r>
    <r>
      <rPr>
        <sz val="8"/>
        <rFont val="Tahoma"/>
        <family val="2"/>
      </rPr>
      <t>A</t>
    </r>
  </si>
  <si>
    <t>eff compaction width per pass             W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</si>
</sst>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91" formatCode="0.0"/>
    <numFmt numFmtId="192" formatCode="0.000"/>
    <numFmt numFmtId="202" formatCode="_-* #,##0_-;\-* #,##0_-;_-* &quot;-&quot;??_-;_-@_-"/>
  </numFmts>
  <fonts count="21">
    <font>
      <sz val="10"/>
      <name val="Arial"/>
      <charset val="222"/>
    </font>
    <font>
      <sz val="10"/>
      <name val="Arial"/>
      <charset val="222"/>
    </font>
    <font>
      <sz val="10"/>
      <name val="Tahoma"/>
      <family val="2"/>
    </font>
    <font>
      <b/>
      <sz val="13.5"/>
      <color indexed="14"/>
      <name val="Arial"/>
      <charset val="222"/>
    </font>
    <font>
      <b/>
      <vertAlign val="superscript"/>
      <sz val="13.5"/>
      <color indexed="14"/>
      <name val="Arial"/>
      <charset val="222"/>
    </font>
    <font>
      <sz val="10"/>
      <color indexed="14"/>
      <name val="Arial"/>
      <charset val="222"/>
    </font>
    <font>
      <vertAlign val="superscript"/>
      <sz val="10"/>
      <name val="Arial"/>
      <charset val="222"/>
    </font>
    <font>
      <vertAlign val="subscript"/>
      <sz val="10"/>
      <name val="Arial"/>
      <charset val="222"/>
    </font>
    <font>
      <sz val="8"/>
      <name val="Tahoma"/>
      <family val="2"/>
    </font>
    <font>
      <b/>
      <sz val="10"/>
      <color indexed="14"/>
      <name val="Tahoma"/>
      <family val="2"/>
    </font>
    <font>
      <b/>
      <sz val="10"/>
      <color indexed="14"/>
      <name val="Arial"/>
      <family val="2"/>
    </font>
    <font>
      <b/>
      <sz val="12"/>
      <color indexed="14"/>
      <name val="Arial"/>
      <charset val="222"/>
    </font>
    <font>
      <sz val="12"/>
      <color indexed="14"/>
      <name val="Arial"/>
      <charset val="222"/>
    </font>
    <font>
      <b/>
      <sz val="12"/>
      <color indexed="14"/>
      <name val="Tahoma"/>
      <family val="2"/>
    </font>
    <font>
      <sz val="12"/>
      <color indexed="14"/>
      <name val="Tahoma"/>
      <family val="2"/>
    </font>
    <font>
      <sz val="14"/>
      <name val="Tahoma"/>
      <family val="2"/>
    </font>
    <font>
      <sz val="10"/>
      <name val="Calibri"/>
      <family val="2"/>
    </font>
    <font>
      <b/>
      <sz val="10"/>
      <name val="Tahoma"/>
      <family val="2"/>
    </font>
    <font>
      <b/>
      <sz val="11"/>
      <color indexed="14"/>
      <name val="Tahoma"/>
      <family val="2"/>
    </font>
    <font>
      <b/>
      <sz val="10"/>
      <color indexed="14"/>
      <name val="Tahoma"/>
      <family val="2"/>
    </font>
    <font>
      <b/>
      <sz val="11"/>
      <color rgb="FFFF00FF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3" fontId="2" fillId="0" borderId="0" xfId="1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 wrapText="1" readingOrder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43" fontId="2" fillId="5" borderId="1" xfId="0" applyNumberFormat="1" applyFont="1" applyFill="1" applyBorder="1" applyAlignment="1">
      <alignment horizontal="center" vertical="center"/>
    </xf>
    <xf numFmtId="4" fontId="2" fillId="5" borderId="1" xfId="1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92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3" fontId="2" fillId="5" borderId="1" xfId="0" applyNumberFormat="1" applyFont="1" applyFill="1" applyBorder="1" applyAlignment="1">
      <alignment vertical="center"/>
    </xf>
    <xf numFmtId="202" fontId="2" fillId="5" borderId="1" xfId="1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192" fontId="2" fillId="2" borderId="1" xfId="0" applyNumberFormat="1" applyFont="1" applyFill="1" applyBorder="1" applyAlignment="1">
      <alignment horizontal="center" vertical="center"/>
    </xf>
    <xf numFmtId="202" fontId="2" fillId="2" borderId="1" xfId="1" applyNumberFormat="1" applyFont="1" applyFill="1" applyBorder="1" applyAlignment="1">
      <alignment horizontal="right" vertical="center"/>
    </xf>
    <xf numFmtId="43" fontId="2" fillId="5" borderId="1" xfId="1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left" vertical="center"/>
    </xf>
    <xf numFmtId="191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8"/>
  <sheetViews>
    <sheetView zoomScale="85" zoomScaleNormal="85" workbookViewId="0">
      <selection activeCell="T19" sqref="T19"/>
    </sheetView>
  </sheetViews>
  <sheetFormatPr defaultRowHeight="15" customHeight="1"/>
  <cols>
    <col min="1" max="2" width="9.140625" style="3"/>
    <col min="3" max="3" width="2.28515625" style="3" bestFit="1" customWidth="1"/>
    <col min="4" max="4" width="3.85546875" style="3" bestFit="1" customWidth="1"/>
    <col min="5" max="6" width="9.140625" style="3"/>
    <col min="7" max="7" width="10.7109375" style="3" customWidth="1"/>
    <col min="8" max="8" width="15.7109375" style="3" customWidth="1"/>
    <col min="9" max="9" width="12.85546875" style="3" customWidth="1"/>
    <col min="10" max="10" width="9.140625" style="3"/>
    <col min="11" max="11" width="10" style="3" customWidth="1"/>
    <col min="12" max="12" width="9.140625" style="3"/>
    <col min="13" max="13" width="9.5703125" style="3" bestFit="1" customWidth="1"/>
    <col min="14" max="15" width="9.140625" style="3"/>
    <col min="16" max="16" width="9.5703125" style="3" bestFit="1" customWidth="1"/>
    <col min="17" max="16384" width="9.140625" style="3"/>
  </cols>
  <sheetData>
    <row r="2" spans="3:18" ht="20.100000000000001" customHeight="1">
      <c r="C2" s="29" t="s">
        <v>107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3:18" ht="15" customHeight="1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3:18" ht="20.100000000000001" customHeight="1">
      <c r="C4" s="3">
        <v>1</v>
      </c>
      <c r="D4" s="27" t="s">
        <v>4</v>
      </c>
      <c r="E4" s="27"/>
      <c r="F4" s="27"/>
      <c r="G4" s="27"/>
      <c r="H4" s="27"/>
      <c r="I4" s="39">
        <v>50</v>
      </c>
      <c r="J4" s="3" t="s">
        <v>0</v>
      </c>
      <c r="K4" s="28" t="s">
        <v>108</v>
      </c>
      <c r="L4" s="28"/>
      <c r="M4" s="28"/>
      <c r="N4" s="28"/>
      <c r="O4" s="39">
        <v>40</v>
      </c>
      <c r="P4" s="3" t="s">
        <v>0</v>
      </c>
    </row>
    <row r="5" spans="3:18" s="5" customFormat="1" ht="9.9499999999999993" customHeight="1"/>
    <row r="6" spans="3:18" s="5" customFormat="1" ht="20.100000000000001" customHeight="1">
      <c r="D6" s="6">
        <v>1.1000000000000001</v>
      </c>
      <c r="E6" s="26" t="s">
        <v>5</v>
      </c>
      <c r="F6" s="26"/>
      <c r="G6" s="26"/>
      <c r="H6" s="26"/>
      <c r="I6" s="26"/>
      <c r="J6" s="26"/>
      <c r="K6" s="39">
        <v>80</v>
      </c>
      <c r="L6" s="27" t="s">
        <v>109</v>
      </c>
      <c r="M6" s="27"/>
      <c r="N6" s="27"/>
      <c r="O6" s="27"/>
      <c r="P6" s="27"/>
      <c r="Q6" s="27"/>
    </row>
    <row r="7" spans="3:18" ht="20.100000000000001" customHeight="1">
      <c r="C7" s="3" t="s">
        <v>1</v>
      </c>
      <c r="E7" s="26" t="s">
        <v>6</v>
      </c>
      <c r="F7" s="26"/>
      <c r="G7" s="26"/>
      <c r="H7" s="26"/>
      <c r="I7" s="40">
        <f>O4*(K6/100)</f>
        <v>32</v>
      </c>
      <c r="J7" s="3" t="s">
        <v>0</v>
      </c>
    </row>
    <row r="8" spans="3:18" ht="9.9499999999999993" customHeight="1"/>
    <row r="9" spans="3:18" ht="20.100000000000001" customHeight="1">
      <c r="D9" s="3">
        <v>1.2</v>
      </c>
      <c r="E9" s="26" t="s">
        <v>2</v>
      </c>
      <c r="F9" s="26"/>
      <c r="G9" s="26"/>
      <c r="H9" s="26"/>
      <c r="I9" s="39">
        <v>8</v>
      </c>
      <c r="J9" s="3" t="s">
        <v>3</v>
      </c>
      <c r="K9" s="28" t="s">
        <v>7</v>
      </c>
      <c r="L9" s="28"/>
      <c r="M9" s="28"/>
      <c r="N9" s="28"/>
      <c r="O9" s="41">
        <f>I7*I9</f>
        <v>256</v>
      </c>
      <c r="P9" s="3" t="s">
        <v>3</v>
      </c>
    </row>
    <row r="10" spans="3:18" ht="9.9499999999999993" customHeight="1"/>
    <row r="11" spans="3:18" ht="20.100000000000001" customHeight="1">
      <c r="C11" s="3">
        <v>2</v>
      </c>
      <c r="D11" s="27" t="s">
        <v>12</v>
      </c>
      <c r="E11" s="27"/>
      <c r="F11" s="27"/>
      <c r="G11" s="27"/>
      <c r="H11" s="27"/>
      <c r="I11" s="42">
        <v>100000</v>
      </c>
      <c r="J11" s="28" t="s">
        <v>8</v>
      </c>
      <c r="K11" s="28"/>
      <c r="L11" s="28"/>
      <c r="M11" s="3" t="s">
        <v>14</v>
      </c>
      <c r="N11" s="3" t="s">
        <v>13</v>
      </c>
    </row>
    <row r="12" spans="3:18" ht="20.100000000000001" customHeight="1">
      <c r="I12" s="43">
        <f>I11*1.11</f>
        <v>111000.00000000001</v>
      </c>
      <c r="J12" s="28" t="s">
        <v>9</v>
      </c>
      <c r="K12" s="28"/>
      <c r="L12" s="28"/>
      <c r="M12" s="3" t="s">
        <v>10</v>
      </c>
    </row>
    <row r="13" spans="3:18" ht="20.100000000000001" customHeight="1">
      <c r="I13" s="43">
        <f>I11*1.59</f>
        <v>159000</v>
      </c>
      <c r="J13" s="28" t="s">
        <v>11</v>
      </c>
      <c r="K13" s="28"/>
      <c r="L13" s="28"/>
      <c r="M13" s="3" t="s">
        <v>15</v>
      </c>
    </row>
    <row r="14" spans="3:18" ht="9.9499999999999993" customHeight="1"/>
    <row r="15" spans="3:18" ht="20.100000000000001" customHeight="1">
      <c r="D15" s="26" t="s">
        <v>203</v>
      </c>
      <c r="E15" s="26"/>
      <c r="F15" s="26"/>
      <c r="G15" s="26"/>
      <c r="H15" s="26"/>
      <c r="I15" s="26"/>
      <c r="J15" s="26"/>
      <c r="K15" s="44">
        <f>I11/O9</f>
        <v>390.625</v>
      </c>
      <c r="L15" s="27" t="s">
        <v>8</v>
      </c>
      <c r="M15" s="27"/>
      <c r="N15" s="27"/>
      <c r="O15" s="3" t="s">
        <v>14</v>
      </c>
      <c r="P15" s="3" t="s">
        <v>16</v>
      </c>
    </row>
    <row r="16" spans="3:18" ht="20.100000000000001" customHeight="1">
      <c r="K16" s="41">
        <f>I12/O9</f>
        <v>433.59375000000006</v>
      </c>
      <c r="L16" s="27" t="s">
        <v>9</v>
      </c>
      <c r="M16" s="27"/>
      <c r="N16" s="27"/>
      <c r="O16" s="3" t="s">
        <v>10</v>
      </c>
      <c r="P16" s="3" t="s">
        <v>16</v>
      </c>
    </row>
    <row r="17" spans="3:17" ht="20.100000000000001" customHeight="1">
      <c r="K17" s="41">
        <f>I13/O9</f>
        <v>621.09375</v>
      </c>
      <c r="L17" s="27" t="s">
        <v>11</v>
      </c>
      <c r="M17" s="27"/>
      <c r="N17" s="27"/>
      <c r="O17" s="3" t="s">
        <v>15</v>
      </c>
      <c r="P17" s="3" t="s">
        <v>16</v>
      </c>
    </row>
    <row r="18" spans="3:17" ht="9.9499999999999993" customHeight="1"/>
    <row r="19" spans="3:17" ht="20.100000000000001" customHeight="1">
      <c r="C19" s="3">
        <v>3</v>
      </c>
      <c r="D19" s="27" t="s">
        <v>122</v>
      </c>
      <c r="E19" s="27"/>
      <c r="F19" s="27"/>
      <c r="G19" s="27"/>
      <c r="H19" s="27"/>
      <c r="I19" s="27"/>
    </row>
    <row r="20" spans="3:17" ht="9.9499999999999993" customHeight="1"/>
    <row r="21" spans="3:17" ht="20.100000000000001" customHeight="1">
      <c r="D21" s="3" t="s">
        <v>1</v>
      </c>
      <c r="E21" s="26" t="s">
        <v>17</v>
      </c>
      <c r="F21" s="26"/>
      <c r="G21" s="26"/>
      <c r="H21" s="26"/>
      <c r="I21" s="45">
        <v>5</v>
      </c>
      <c r="J21" s="3" t="s">
        <v>18</v>
      </c>
      <c r="K21" s="28" t="s">
        <v>113</v>
      </c>
      <c r="L21" s="28"/>
      <c r="M21" s="48">
        <v>4</v>
      </c>
      <c r="N21" s="3" t="s">
        <v>18</v>
      </c>
    </row>
    <row r="22" spans="3:17" s="5" customFormat="1" ht="20.100000000000001" customHeight="1">
      <c r="E22" s="26" t="s">
        <v>116</v>
      </c>
      <c r="F22" s="26"/>
      <c r="G22" s="26"/>
      <c r="H22" s="26"/>
      <c r="I22" s="39">
        <v>1.5</v>
      </c>
      <c r="J22" s="3" t="s">
        <v>1</v>
      </c>
      <c r="M22" s="10"/>
    </row>
    <row r="23" spans="3:17" s="5" customFormat="1" ht="20.100000000000001" customHeight="1">
      <c r="D23" s="25" t="s">
        <v>123</v>
      </c>
      <c r="E23" s="25"/>
      <c r="F23" s="25"/>
      <c r="G23" s="25"/>
      <c r="H23" s="25"/>
      <c r="I23" s="45">
        <v>150</v>
      </c>
      <c r="J23" s="3" t="s">
        <v>18</v>
      </c>
      <c r="K23" s="25" t="s">
        <v>124</v>
      </c>
      <c r="L23" s="25"/>
      <c r="M23" s="25"/>
      <c r="N23" s="25"/>
      <c r="O23" s="25"/>
      <c r="P23" s="45">
        <v>200</v>
      </c>
      <c r="Q23" s="5" t="s">
        <v>18</v>
      </c>
    </row>
    <row r="24" spans="3:17" s="5" customFormat="1" ht="20.100000000000001" customHeight="1">
      <c r="E24" s="25" t="s">
        <v>117</v>
      </c>
      <c r="F24" s="25"/>
      <c r="G24" s="25"/>
      <c r="H24" s="25"/>
      <c r="I24" s="46">
        <f>I23-2*I22*M21</f>
        <v>138</v>
      </c>
      <c r="J24" s="3" t="s">
        <v>18</v>
      </c>
      <c r="K24" s="25" t="s">
        <v>118</v>
      </c>
      <c r="L24" s="25"/>
      <c r="M24" s="25"/>
      <c r="N24" s="25"/>
      <c r="O24" s="25"/>
      <c r="P24" s="40">
        <f>P23-2*I22*M21</f>
        <v>188</v>
      </c>
    </row>
    <row r="25" spans="3:17" s="5" customFormat="1" ht="20.100000000000001" customHeight="1">
      <c r="E25" s="9"/>
      <c r="F25" s="9"/>
      <c r="G25" s="25" t="s">
        <v>121</v>
      </c>
      <c r="H25" s="25"/>
      <c r="I25" s="46">
        <f>I23*P23</f>
        <v>30000</v>
      </c>
      <c r="J25" s="5" t="s">
        <v>119</v>
      </c>
      <c r="K25" s="9"/>
      <c r="L25" s="9"/>
      <c r="M25" s="25" t="s">
        <v>120</v>
      </c>
      <c r="N25" s="25"/>
      <c r="O25" s="25"/>
      <c r="P25" s="40">
        <f>I24*P24</f>
        <v>25944</v>
      </c>
      <c r="Q25" s="5" t="s">
        <v>119</v>
      </c>
    </row>
    <row r="26" spans="3:17" s="5" customFormat="1" ht="20.100000000000001" customHeight="1">
      <c r="E26" s="9"/>
      <c r="F26" s="9"/>
      <c r="G26" s="9"/>
      <c r="H26" s="9" t="s">
        <v>125</v>
      </c>
      <c r="I26" s="47">
        <f>INT((I25/4)/400)</f>
        <v>18</v>
      </c>
      <c r="J26" s="5" t="s">
        <v>19</v>
      </c>
      <c r="K26" s="40">
        <f>INT((((((I25/4)/400)-I26))*400)/100)</f>
        <v>3</v>
      </c>
      <c r="L26" s="5" t="s">
        <v>111</v>
      </c>
      <c r="M26" s="40">
        <f>ABS(I26*400+K26*100-I25/4)</f>
        <v>0</v>
      </c>
      <c r="N26" s="5" t="s">
        <v>112</v>
      </c>
      <c r="O26" s="9"/>
    </row>
    <row r="27" spans="3:17" s="5" customFormat="1" ht="9.9499999999999993" customHeight="1">
      <c r="E27" s="9"/>
      <c r="F27" s="9"/>
      <c r="G27" s="9"/>
      <c r="H27" s="9"/>
      <c r="I27" s="7"/>
      <c r="K27" s="9"/>
      <c r="L27" s="9"/>
      <c r="M27" s="9"/>
      <c r="N27" s="9"/>
      <c r="O27" s="9"/>
    </row>
    <row r="28" spans="3:17" s="5" customFormat="1" ht="20.100000000000001" customHeight="1">
      <c r="E28" s="9"/>
      <c r="F28" s="26" t="s">
        <v>126</v>
      </c>
      <c r="G28" s="26"/>
      <c r="H28" s="26"/>
      <c r="I28" s="49">
        <f>(M21/3)*((I25+P25+(SQRT(I25*P25))))</f>
        <v>111789.84940020055</v>
      </c>
      <c r="J28" s="5" t="s">
        <v>10</v>
      </c>
      <c r="K28" s="27" t="s">
        <v>114</v>
      </c>
      <c r="L28" s="27"/>
      <c r="M28" s="27"/>
      <c r="N28" s="27"/>
      <c r="O28" s="27"/>
      <c r="P28" s="27"/>
    </row>
    <row r="29" spans="3:17" s="5" customFormat="1" ht="20.100000000000001" customHeight="1">
      <c r="E29" s="9"/>
      <c r="F29" s="9"/>
      <c r="G29" s="9"/>
      <c r="H29" s="9"/>
      <c r="I29" s="7"/>
      <c r="K29" s="27" t="s">
        <v>115</v>
      </c>
      <c r="L29" s="27"/>
      <c r="M29" s="27"/>
      <c r="N29" s="27"/>
      <c r="O29" s="27"/>
    </row>
    <row r="30" spans="3:17" s="5" customFormat="1" ht="20.100000000000001" customHeight="1">
      <c r="E30" s="9"/>
      <c r="F30" s="9"/>
      <c r="G30" s="9"/>
      <c r="H30" s="9"/>
      <c r="I30" s="7"/>
      <c r="K30" s="9"/>
      <c r="L30" s="9"/>
      <c r="M30" s="9"/>
      <c r="N30" s="9"/>
      <c r="O30" s="9"/>
    </row>
    <row r="31" spans="3:17" s="5" customFormat="1" ht="20.100000000000001" customHeight="1">
      <c r="E31" s="9"/>
      <c r="F31" s="9"/>
      <c r="G31" s="9"/>
      <c r="H31" s="9"/>
      <c r="I31" s="7"/>
      <c r="M31" s="10"/>
    </row>
    <row r="32" spans="3:17" s="5" customFormat="1" ht="20.100000000000001" customHeight="1">
      <c r="E32" s="9"/>
      <c r="F32" s="9"/>
      <c r="G32" s="9"/>
      <c r="H32" s="9"/>
      <c r="I32" s="7"/>
      <c r="M32" s="10"/>
    </row>
    <row r="33" spans="5:13" s="5" customFormat="1" ht="20.100000000000001" customHeight="1">
      <c r="E33" s="9"/>
      <c r="F33" s="9"/>
      <c r="G33" s="9"/>
      <c r="H33" s="9"/>
      <c r="I33" s="7"/>
      <c r="M33" s="10"/>
    </row>
    <row r="34" spans="5:13" s="5" customFormat="1" ht="20.100000000000001" customHeight="1">
      <c r="E34" s="9"/>
      <c r="F34" s="9"/>
      <c r="G34" s="9"/>
      <c r="H34" s="9"/>
      <c r="I34" s="7"/>
      <c r="M34" s="10"/>
    </row>
    <row r="35" spans="5:13" ht="20.100000000000001" customHeight="1"/>
    <row r="36" spans="5:13" ht="20.100000000000001" customHeight="1"/>
    <row r="37" spans="5:13" ht="20.100000000000001" customHeight="1"/>
    <row r="38" spans="5:13" ht="20.100000000000001" customHeight="1"/>
  </sheetData>
  <mergeCells count="30">
    <mergeCell ref="C2:R2"/>
    <mergeCell ref="D3:R3"/>
    <mergeCell ref="D4:H4"/>
    <mergeCell ref="K4:N4"/>
    <mergeCell ref="E6:J6"/>
    <mergeCell ref="L6:Q6"/>
    <mergeCell ref="E7:H7"/>
    <mergeCell ref="E9:H9"/>
    <mergeCell ref="K9:N9"/>
    <mergeCell ref="D11:H11"/>
    <mergeCell ref="J11:L11"/>
    <mergeCell ref="J12:L12"/>
    <mergeCell ref="J13:L13"/>
    <mergeCell ref="D15:J15"/>
    <mergeCell ref="L15:N15"/>
    <mergeCell ref="L16:N16"/>
    <mergeCell ref="L17:N17"/>
    <mergeCell ref="D19:I19"/>
    <mergeCell ref="E22:H22"/>
    <mergeCell ref="E24:H24"/>
    <mergeCell ref="K23:O23"/>
    <mergeCell ref="K24:O24"/>
    <mergeCell ref="E21:H21"/>
    <mergeCell ref="K21:L21"/>
    <mergeCell ref="G25:H25"/>
    <mergeCell ref="M25:O25"/>
    <mergeCell ref="F28:H28"/>
    <mergeCell ref="D23:H23"/>
    <mergeCell ref="K29:O29"/>
    <mergeCell ref="K28:P28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2:S42"/>
  <sheetViews>
    <sheetView zoomScale="85" zoomScaleNormal="85" workbookViewId="0">
      <selection sqref="A1:A65536"/>
    </sheetView>
  </sheetViews>
  <sheetFormatPr defaultRowHeight="12.75"/>
  <cols>
    <col min="1" max="2" width="9.140625" style="13"/>
    <col min="3" max="3" width="2.140625" style="13" bestFit="1" customWidth="1"/>
    <col min="4" max="6" width="9.140625" style="13"/>
    <col min="7" max="7" width="9.28515625" style="13" bestFit="1" customWidth="1"/>
    <col min="8" max="8" width="9.140625" style="13"/>
    <col min="9" max="9" width="9.7109375" style="13" bestFit="1" customWidth="1"/>
    <col min="10" max="10" width="9.140625" style="13"/>
    <col min="11" max="11" width="5.7109375" style="13" customWidth="1"/>
    <col min="12" max="12" width="12.7109375" style="13" customWidth="1"/>
    <col min="13" max="13" width="9.140625" style="13"/>
    <col min="14" max="15" width="5.7109375" style="13" customWidth="1"/>
    <col min="16" max="16" width="9.140625" style="13"/>
    <col min="17" max="17" width="9.28515625" style="13" bestFit="1" customWidth="1"/>
    <col min="18" max="18" width="8.7109375" style="13" customWidth="1"/>
    <col min="19" max="16384" width="9.140625" style="13"/>
  </cols>
  <sheetData>
    <row r="2" spans="3:18" ht="18">
      <c r="D2" s="29" t="s">
        <v>105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3:18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 s="3" customFormat="1" ht="20.100000000000001" customHeight="1">
      <c r="C4" s="3">
        <v>1</v>
      </c>
      <c r="D4" s="27" t="s">
        <v>52</v>
      </c>
      <c r="E4" s="27"/>
      <c r="F4" s="27"/>
      <c r="G4" s="27"/>
      <c r="H4" s="27"/>
      <c r="I4" s="27"/>
      <c r="J4" s="27"/>
      <c r="K4" s="27"/>
    </row>
    <row r="5" spans="3:18" ht="9.9499999999999993" customHeight="1"/>
    <row r="6" spans="3:18" ht="20.100000000000001" customHeight="1">
      <c r="E6" s="16" t="s">
        <v>49</v>
      </c>
    </row>
    <row r="7" spans="3:18" ht="9.9499999999999993" customHeight="1">
      <c r="E7" s="14"/>
    </row>
    <row r="8" spans="3:18" ht="20.100000000000001" customHeight="1">
      <c r="E8" s="14" t="s">
        <v>53</v>
      </c>
    </row>
    <row r="9" spans="3:18" ht="20.100000000000001" customHeight="1">
      <c r="E9" s="14" t="s">
        <v>22</v>
      </c>
      <c r="J9" s="3" t="s">
        <v>33</v>
      </c>
      <c r="K9" s="3" t="s">
        <v>43</v>
      </c>
    </row>
    <row r="10" spans="3:18" ht="20.100000000000001" customHeight="1">
      <c r="F10" s="30" t="s">
        <v>51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3:18" ht="20.100000000000001" customHeight="1">
      <c r="F11" s="14" t="s">
        <v>55</v>
      </c>
    </row>
    <row r="12" spans="3:18" ht="20.100000000000001" customHeight="1">
      <c r="E12" s="14" t="s">
        <v>23</v>
      </c>
    </row>
    <row r="13" spans="3:18" ht="20.100000000000001" customHeight="1">
      <c r="E13" s="14" t="s">
        <v>50</v>
      </c>
      <c r="I13" s="3" t="s">
        <v>33</v>
      </c>
      <c r="J13" s="13" t="s">
        <v>54</v>
      </c>
    </row>
    <row r="14" spans="3:18" ht="20.100000000000001" customHeight="1">
      <c r="E14" s="14" t="s">
        <v>25</v>
      </c>
    </row>
    <row r="15" spans="3:18" ht="9.9499999999999993" customHeight="1"/>
    <row r="16" spans="3:18" s="3" customFormat="1" ht="20.100000000000001" customHeight="1">
      <c r="C16" s="3">
        <v>2</v>
      </c>
      <c r="D16" s="27" t="s">
        <v>135</v>
      </c>
      <c r="E16" s="27"/>
      <c r="F16" s="27"/>
      <c r="G16" s="27"/>
      <c r="H16" s="27"/>
    </row>
    <row r="17" spans="3:19" s="3" customFormat="1" ht="20.100000000000001" customHeight="1">
      <c r="D17" s="4"/>
      <c r="E17" s="26" t="s">
        <v>103</v>
      </c>
      <c r="F17" s="26"/>
      <c r="G17" s="26"/>
      <c r="H17" s="26"/>
      <c r="I17" s="39" t="s">
        <v>127</v>
      </c>
      <c r="L17" s="26" t="s">
        <v>38</v>
      </c>
      <c r="M17" s="26"/>
      <c r="N17" s="40">
        <f>Q17/60</f>
        <v>0.75</v>
      </c>
      <c r="O17" s="28" t="s">
        <v>138</v>
      </c>
      <c r="P17" s="28"/>
      <c r="Q17" s="39">
        <v>45</v>
      </c>
      <c r="R17" s="3" t="s">
        <v>46</v>
      </c>
    </row>
    <row r="18" spans="3:19" s="3" customFormat="1" ht="20.100000000000001" customHeight="1">
      <c r="D18" s="4"/>
      <c r="E18" s="26" t="s">
        <v>45</v>
      </c>
      <c r="F18" s="26"/>
      <c r="G18" s="26"/>
      <c r="H18" s="26"/>
      <c r="I18" s="45">
        <v>0.8</v>
      </c>
      <c r="J18" s="3" t="s">
        <v>30</v>
      </c>
      <c r="L18" s="26" t="s">
        <v>44</v>
      </c>
      <c r="M18" s="26"/>
      <c r="N18" s="45">
        <v>1.1000000000000001</v>
      </c>
      <c r="O18" s="28" t="s">
        <v>133</v>
      </c>
      <c r="P18" s="28"/>
      <c r="Q18" s="28"/>
      <c r="R18" s="28"/>
      <c r="S18" s="28"/>
    </row>
    <row r="19" spans="3:19" s="3" customFormat="1" ht="20.100000000000001" customHeight="1">
      <c r="D19" s="4"/>
      <c r="E19" s="25" t="s">
        <v>58</v>
      </c>
      <c r="F19" s="25"/>
      <c r="G19" s="25"/>
      <c r="H19" s="25"/>
      <c r="I19" s="39">
        <v>6.62</v>
      </c>
      <c r="J19" s="3" t="s">
        <v>18</v>
      </c>
      <c r="L19" s="25" t="s">
        <v>128</v>
      </c>
      <c r="M19" s="25"/>
      <c r="N19" s="39">
        <v>4</v>
      </c>
      <c r="O19" s="5" t="s">
        <v>20</v>
      </c>
      <c r="P19" s="32" t="s">
        <v>130</v>
      </c>
      <c r="Q19" s="32"/>
      <c r="R19" s="46">
        <f>(N19/I19)*100</f>
        <v>60.422960725075527</v>
      </c>
      <c r="S19" s="3" t="s">
        <v>56</v>
      </c>
    </row>
    <row r="20" spans="3:19" s="5" customFormat="1" ht="20.100000000000001" customHeight="1">
      <c r="D20" s="25" t="s">
        <v>132</v>
      </c>
      <c r="E20" s="25"/>
      <c r="F20" s="25"/>
      <c r="G20" s="25"/>
      <c r="H20" s="25"/>
      <c r="I20" s="39">
        <v>15</v>
      </c>
      <c r="J20" s="5" t="s">
        <v>129</v>
      </c>
      <c r="K20" s="12"/>
      <c r="L20" s="25" t="s">
        <v>57</v>
      </c>
      <c r="M20" s="25"/>
      <c r="N20" s="39">
        <v>1</v>
      </c>
      <c r="O20" s="5" t="s">
        <v>20</v>
      </c>
      <c r="P20" s="32" t="s">
        <v>131</v>
      </c>
      <c r="Q20" s="32"/>
      <c r="R20" s="32"/>
      <c r="S20" s="32"/>
    </row>
    <row r="21" spans="3:19" s="5" customFormat="1" ht="20.100000000000001" customHeight="1">
      <c r="D21" s="3"/>
      <c r="H21" s="5" t="s">
        <v>47</v>
      </c>
      <c r="I21" s="40">
        <f>I20*N20</f>
        <v>15</v>
      </c>
      <c r="J21" s="5" t="s">
        <v>129</v>
      </c>
      <c r="K21" s="5" t="s">
        <v>33</v>
      </c>
      <c r="L21" s="25" t="s">
        <v>136</v>
      </c>
      <c r="M21" s="25"/>
      <c r="N21" s="50" t="s">
        <v>137</v>
      </c>
      <c r="O21" s="31" t="s">
        <v>57</v>
      </c>
      <c r="P21" s="31"/>
      <c r="Q21" s="31"/>
      <c r="R21" s="3"/>
    </row>
    <row r="22" spans="3:19" s="3" customFormat="1" ht="9.9499999999999993" customHeight="1"/>
    <row r="23" spans="3:19" s="3" customFormat="1" ht="20.100000000000001" customHeight="1">
      <c r="C23" s="3">
        <v>3</v>
      </c>
      <c r="D23" s="27" t="s">
        <v>39</v>
      </c>
      <c r="E23" s="27"/>
      <c r="F23" s="27"/>
      <c r="G23" s="49">
        <f>(I18*N18)*(3600/I21)*N17</f>
        <v>158.4</v>
      </c>
      <c r="H23" s="28" t="s">
        <v>181</v>
      </c>
      <c r="I23" s="28"/>
    </row>
    <row r="24" spans="3:19" s="3" customFormat="1" ht="9.9499999999999993" customHeight="1"/>
    <row r="25" spans="3:19" s="3" customFormat="1" ht="20.100000000000001" customHeight="1">
      <c r="C25" s="3">
        <v>4</v>
      </c>
      <c r="D25" s="27" t="s">
        <v>41</v>
      </c>
      <c r="E25" s="27"/>
      <c r="F25" s="27"/>
      <c r="G25" s="27"/>
      <c r="H25" s="27"/>
      <c r="I25" s="42">
        <v>621.09</v>
      </c>
      <c r="J25" s="28" t="s">
        <v>166</v>
      </c>
      <c r="K25" s="28"/>
      <c r="L25" s="28" t="s">
        <v>194</v>
      </c>
      <c r="M25" s="28"/>
      <c r="R25" s="13"/>
    </row>
    <row r="26" spans="3:19" s="3" customFormat="1" ht="9.9499999999999993" customHeight="1">
      <c r="R26" s="13"/>
    </row>
    <row r="27" spans="3:19" ht="20.100000000000001" customHeight="1">
      <c r="C27" s="3"/>
      <c r="D27" s="27" t="s">
        <v>59</v>
      </c>
      <c r="E27" s="27"/>
      <c r="F27" s="27"/>
      <c r="G27" s="27"/>
      <c r="H27" s="11"/>
      <c r="I27" s="51">
        <f>I25/G23</f>
        <v>3.9210227272727272</v>
      </c>
      <c r="J27" s="8" t="s">
        <v>134</v>
      </c>
      <c r="K27" s="52">
        <f>1+INT(I25/G23)</f>
        <v>4</v>
      </c>
      <c r="L27" s="3" t="s">
        <v>42</v>
      </c>
      <c r="M27" s="3" t="s">
        <v>33</v>
      </c>
      <c r="N27" s="53">
        <f>G23*K27</f>
        <v>633.6</v>
      </c>
      <c r="O27" s="53"/>
      <c r="P27" s="28" t="s">
        <v>166</v>
      </c>
      <c r="Q27" s="28"/>
    </row>
    <row r="28" spans="3:19" ht="20.100000000000001" customHeight="1"/>
    <row r="29" spans="3:19" ht="20.100000000000001" customHeight="1"/>
    <row r="30" spans="3:19" ht="20.100000000000001" customHeight="1"/>
    <row r="31" spans="3:19" ht="20.100000000000001" customHeight="1"/>
    <row r="32" spans="3:1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6">
    <mergeCell ref="N27:O27"/>
    <mergeCell ref="P27:Q27"/>
    <mergeCell ref="D2:R2"/>
    <mergeCell ref="D4:K4"/>
    <mergeCell ref="D16:H16"/>
    <mergeCell ref="E17:H17"/>
    <mergeCell ref="L17:M17"/>
    <mergeCell ref="O17:P17"/>
    <mergeCell ref="E18:H18"/>
    <mergeCell ref="L18:M18"/>
    <mergeCell ref="O18:S18"/>
    <mergeCell ref="E19:H19"/>
    <mergeCell ref="L19:M19"/>
    <mergeCell ref="P19:Q19"/>
    <mergeCell ref="D25:H25"/>
    <mergeCell ref="J25:K25"/>
    <mergeCell ref="F10:R10"/>
    <mergeCell ref="L25:M25"/>
    <mergeCell ref="O21:Q21"/>
    <mergeCell ref="D27:G27"/>
    <mergeCell ref="D20:H20"/>
    <mergeCell ref="L20:M20"/>
    <mergeCell ref="P20:S20"/>
    <mergeCell ref="L21:M21"/>
    <mergeCell ref="D23:F23"/>
    <mergeCell ref="H23:I23"/>
  </mergeCells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1:S48"/>
  <sheetViews>
    <sheetView zoomScale="75" zoomScaleNormal="75" workbookViewId="0">
      <selection sqref="A1:A65536"/>
    </sheetView>
  </sheetViews>
  <sheetFormatPr defaultRowHeight="12.75"/>
  <cols>
    <col min="1" max="2" width="9.140625" style="2"/>
    <col min="3" max="3" width="2.28515625" style="2" bestFit="1" customWidth="1"/>
    <col min="4" max="4" width="4.85546875" style="1" bestFit="1" customWidth="1"/>
    <col min="5" max="7" width="9.140625" style="2"/>
    <col min="8" max="8" width="9.5703125" style="2" bestFit="1" customWidth="1"/>
    <col min="9" max="9" width="9.7109375" style="2" customWidth="1"/>
    <col min="10" max="13" width="9.42578125" style="2" bestFit="1" customWidth="1"/>
    <col min="14" max="14" width="9.85546875" style="2" bestFit="1" customWidth="1"/>
    <col min="15" max="15" width="9.28515625" style="2" bestFit="1" customWidth="1"/>
    <col min="16" max="16" width="9.42578125" style="2" bestFit="1" customWidth="1"/>
    <col min="17" max="16384" width="9.140625" style="2"/>
  </cols>
  <sheetData>
    <row r="1" spans="3:19" s="13" customFormat="1" ht="15" customHeight="1">
      <c r="D1" s="3"/>
    </row>
    <row r="2" spans="3:19" s="13" customFormat="1" ht="15" customHeight="1">
      <c r="D2" s="29" t="s">
        <v>106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3:19" s="13" customFormat="1" ht="15" customHeight="1">
      <c r="C3" s="13">
        <v>1</v>
      </c>
      <c r="D3" s="27" t="s">
        <v>61</v>
      </c>
      <c r="E3" s="2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9" s="13" customFormat="1" ht="15" customHeight="1">
      <c r="D4" s="3">
        <v>1.1000000000000001</v>
      </c>
      <c r="E4" s="27" t="s">
        <v>139</v>
      </c>
      <c r="F4" s="27"/>
      <c r="G4" s="27"/>
      <c r="H4" s="27"/>
      <c r="I4" s="39">
        <v>5</v>
      </c>
      <c r="J4" s="3" t="s">
        <v>140</v>
      </c>
      <c r="K4" s="26" t="s">
        <v>141</v>
      </c>
      <c r="L4" s="26"/>
      <c r="M4" s="26"/>
      <c r="N4" s="26"/>
      <c r="O4" s="26"/>
      <c r="P4" s="39">
        <v>30</v>
      </c>
      <c r="Q4" s="4" t="s">
        <v>149</v>
      </c>
      <c r="R4" s="17" t="s">
        <v>150</v>
      </c>
    </row>
    <row r="5" spans="3:19" s="13" customFormat="1" ht="15" customHeight="1">
      <c r="D5" s="3">
        <v>1.2</v>
      </c>
      <c r="E5" s="27" t="s">
        <v>142</v>
      </c>
      <c r="F5" s="27"/>
      <c r="G5" s="27"/>
      <c r="H5" s="27"/>
      <c r="I5" s="39">
        <v>10</v>
      </c>
      <c r="J5" s="3" t="s">
        <v>66</v>
      </c>
      <c r="K5" s="26" t="s">
        <v>143</v>
      </c>
      <c r="L5" s="26"/>
      <c r="M5" s="26"/>
      <c r="N5" s="26"/>
      <c r="O5" s="26"/>
      <c r="P5" s="39">
        <v>15</v>
      </c>
      <c r="Q5" s="3" t="s">
        <v>66</v>
      </c>
      <c r="R5" s="3"/>
    </row>
    <row r="6" spans="3:19" s="13" customFormat="1" ht="15" customHeight="1">
      <c r="D6" s="3">
        <v>1.3</v>
      </c>
      <c r="E6" s="27" t="s">
        <v>144</v>
      </c>
      <c r="F6" s="27"/>
      <c r="G6" s="27"/>
      <c r="H6" s="27"/>
      <c r="I6" s="39">
        <v>1.6</v>
      </c>
      <c r="J6" s="3" t="s">
        <v>145</v>
      </c>
      <c r="K6" s="26" t="s">
        <v>156</v>
      </c>
      <c r="L6" s="26"/>
      <c r="M6" s="26"/>
      <c r="N6" s="26"/>
      <c r="O6" s="26"/>
      <c r="P6" s="40">
        <f>P5/1.6</f>
        <v>9.375</v>
      </c>
      <c r="Q6" s="3" t="s">
        <v>15</v>
      </c>
      <c r="R6" s="3"/>
    </row>
    <row r="7" spans="3:19" s="15" customFormat="1" ht="9.9499999999999993" customHeight="1">
      <c r="D7" s="5"/>
      <c r="E7" s="12"/>
      <c r="F7" s="12"/>
      <c r="G7" s="12"/>
      <c r="H7" s="12"/>
      <c r="I7" s="5"/>
      <c r="J7" s="5"/>
      <c r="K7" s="9"/>
      <c r="L7" s="9"/>
      <c r="M7" s="9"/>
      <c r="N7" s="9"/>
      <c r="O7" s="9"/>
      <c r="P7" s="5"/>
      <c r="Q7" s="5"/>
      <c r="R7" s="5"/>
    </row>
    <row r="8" spans="3:19" s="3" customFormat="1" ht="15" customHeight="1">
      <c r="C8" s="3">
        <v>2</v>
      </c>
      <c r="D8" s="27" t="s">
        <v>147</v>
      </c>
      <c r="E8" s="27"/>
      <c r="F8" s="27"/>
      <c r="G8" s="27"/>
      <c r="H8" s="27"/>
    </row>
    <row r="9" spans="3:19" s="3" customFormat="1" ht="15" customHeight="1">
      <c r="D9" s="4"/>
      <c r="E9" s="26" t="s">
        <v>103</v>
      </c>
      <c r="F9" s="26"/>
      <c r="G9" s="26"/>
      <c r="H9" s="26"/>
      <c r="I9" s="39" t="s">
        <v>127</v>
      </c>
      <c r="K9" s="26" t="s">
        <v>38</v>
      </c>
      <c r="L9" s="26"/>
      <c r="M9" s="40">
        <f>P9/60</f>
        <v>0.75</v>
      </c>
      <c r="N9" s="28" t="s">
        <v>138</v>
      </c>
      <c r="O9" s="28"/>
      <c r="P9" s="39">
        <v>45</v>
      </c>
      <c r="Q9" s="3" t="s">
        <v>46</v>
      </c>
      <c r="R9" s="5"/>
      <c r="S9" s="5"/>
    </row>
    <row r="10" spans="3:19" s="3" customFormat="1" ht="15" customHeight="1">
      <c r="D10" s="4"/>
      <c r="E10" s="26" t="s">
        <v>45</v>
      </c>
      <c r="F10" s="26"/>
      <c r="G10" s="26"/>
      <c r="H10" s="26"/>
      <c r="I10" s="45">
        <v>0.8</v>
      </c>
      <c r="J10" s="3" t="s">
        <v>30</v>
      </c>
      <c r="K10" s="28" t="s">
        <v>200</v>
      </c>
      <c r="L10" s="28"/>
      <c r="M10" s="45">
        <v>1.1000000000000001</v>
      </c>
      <c r="N10" s="27" t="s">
        <v>133</v>
      </c>
      <c r="O10" s="27"/>
      <c r="P10" s="27"/>
      <c r="Q10" s="27"/>
      <c r="R10" s="27"/>
      <c r="S10" s="15"/>
    </row>
    <row r="11" spans="3:19" s="5" customFormat="1" ht="15" customHeight="1">
      <c r="D11" s="3"/>
      <c r="E11" s="26" t="s">
        <v>199</v>
      </c>
      <c r="F11" s="26"/>
      <c r="G11" s="26"/>
      <c r="H11" s="26"/>
      <c r="I11" s="39">
        <v>15</v>
      </c>
      <c r="J11" s="5" t="s">
        <v>129</v>
      </c>
      <c r="N11" s="7"/>
      <c r="O11" s="25"/>
      <c r="P11" s="25"/>
    </row>
    <row r="12" spans="3:19" s="5" customFormat="1" ht="15" customHeight="1">
      <c r="E12" s="9"/>
      <c r="F12" s="9"/>
      <c r="G12" s="9"/>
      <c r="H12" s="9" t="s">
        <v>33</v>
      </c>
      <c r="I12" s="40">
        <f>I11/60</f>
        <v>0.25</v>
      </c>
      <c r="J12" s="5" t="s">
        <v>46</v>
      </c>
      <c r="N12" s="7"/>
      <c r="O12" s="9"/>
      <c r="P12" s="9"/>
    </row>
    <row r="13" spans="3:19" s="5" customFormat="1" ht="9.9499999999999993" customHeight="1">
      <c r="E13" s="9"/>
      <c r="F13" s="9"/>
      <c r="G13" s="9"/>
      <c r="H13" s="9"/>
      <c r="N13" s="7"/>
      <c r="O13" s="9"/>
      <c r="P13" s="9"/>
    </row>
    <row r="14" spans="3:19" s="5" customFormat="1" ht="15" customHeight="1">
      <c r="C14" s="5">
        <v>3</v>
      </c>
      <c r="D14" s="26" t="s">
        <v>146</v>
      </c>
      <c r="E14" s="26"/>
      <c r="F14" s="26"/>
      <c r="G14" s="26"/>
      <c r="H14" s="26"/>
      <c r="I14" s="13" t="s">
        <v>195</v>
      </c>
      <c r="J14" s="3" t="s">
        <v>33</v>
      </c>
      <c r="K14" s="46">
        <f>P6/(I10*M10)</f>
        <v>10.65340909090909</v>
      </c>
      <c r="L14" s="3" t="s">
        <v>65</v>
      </c>
      <c r="M14" s="3" t="s">
        <v>33</v>
      </c>
      <c r="N14" s="39">
        <v>11</v>
      </c>
      <c r="O14" s="3" t="s">
        <v>65</v>
      </c>
      <c r="P14" s="5" t="s">
        <v>33</v>
      </c>
      <c r="Q14" s="5" t="s">
        <v>182</v>
      </c>
    </row>
    <row r="15" spans="3:19" s="5" customFormat="1" ht="15" customHeight="1">
      <c r="E15" s="9"/>
      <c r="F15" s="9"/>
      <c r="G15" s="9"/>
      <c r="H15" s="9"/>
      <c r="L15" s="18" t="s">
        <v>148</v>
      </c>
      <c r="M15" s="3" t="s">
        <v>33</v>
      </c>
      <c r="N15" s="46">
        <f>I12*N14</f>
        <v>2.75</v>
      </c>
      <c r="O15" s="5" t="s">
        <v>48</v>
      </c>
      <c r="P15" s="5" t="s">
        <v>1</v>
      </c>
    </row>
    <row r="16" spans="3:19" s="5" customFormat="1" ht="9.9499999999999993" customHeight="1">
      <c r="E16" s="9"/>
      <c r="F16" s="9"/>
      <c r="G16" s="9"/>
      <c r="H16" s="9"/>
      <c r="N16" s="7"/>
      <c r="O16" s="9"/>
      <c r="P16" s="9"/>
    </row>
    <row r="17" spans="3:17" s="5" customFormat="1" ht="15" customHeight="1">
      <c r="C17" s="5">
        <v>4</v>
      </c>
      <c r="D17" s="26" t="s">
        <v>38</v>
      </c>
      <c r="E17" s="26"/>
      <c r="F17" s="25" t="s">
        <v>151</v>
      </c>
      <c r="G17" s="25"/>
      <c r="H17" s="25"/>
      <c r="I17" s="40">
        <f>L17/60</f>
        <v>0.75</v>
      </c>
      <c r="J17" s="28" t="s">
        <v>138</v>
      </c>
      <c r="K17" s="28"/>
      <c r="L17" s="40">
        <f>P9</f>
        <v>45</v>
      </c>
      <c r="M17" s="3" t="s">
        <v>46</v>
      </c>
      <c r="N17" s="7"/>
      <c r="O17" s="9"/>
      <c r="P17" s="9"/>
    </row>
    <row r="18" spans="3:17" s="5" customFormat="1" ht="15" customHeight="1">
      <c r="E18" s="9"/>
      <c r="F18" s="25" t="s">
        <v>152</v>
      </c>
      <c r="G18" s="25"/>
      <c r="H18" s="25"/>
      <c r="I18" s="46">
        <f>L18/60</f>
        <v>0.66666666666666663</v>
      </c>
      <c r="J18" s="28" t="s">
        <v>138</v>
      </c>
      <c r="K18" s="28"/>
      <c r="L18" s="39">
        <v>40</v>
      </c>
      <c r="M18" s="3" t="s">
        <v>46</v>
      </c>
      <c r="N18" s="7"/>
      <c r="O18" s="9"/>
      <c r="P18" s="9"/>
    </row>
    <row r="19" spans="3:17" s="5" customFormat="1" ht="9.9499999999999993" customHeight="1">
      <c r="E19" s="9"/>
      <c r="F19" s="9"/>
      <c r="G19" s="9"/>
      <c r="H19" s="9"/>
      <c r="N19" s="7"/>
      <c r="O19" s="9"/>
      <c r="P19" s="9"/>
    </row>
    <row r="20" spans="3:17" s="13" customFormat="1" ht="15" customHeight="1">
      <c r="C20" s="13">
        <v>5</v>
      </c>
      <c r="D20" s="30" t="s">
        <v>67</v>
      </c>
      <c r="E20" s="30"/>
      <c r="F20" s="30"/>
      <c r="G20" s="30"/>
      <c r="H20" s="30"/>
      <c r="I20" s="30"/>
      <c r="J20" s="14"/>
      <c r="K20" s="14"/>
      <c r="L20" s="14"/>
    </row>
    <row r="21" spans="3:17" s="13" customFormat="1" ht="9.9499999999999993" customHeight="1">
      <c r="D21" s="19"/>
    </row>
    <row r="22" spans="3:17" s="13" customFormat="1" ht="15" customHeight="1">
      <c r="D22" s="19"/>
      <c r="E22" s="35" t="s">
        <v>193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3:17" s="5" customFormat="1" ht="9.9499999999999993" customHeight="1">
      <c r="E23" s="9"/>
      <c r="F23" s="9"/>
      <c r="G23" s="9"/>
      <c r="H23" s="9"/>
      <c r="N23" s="7"/>
      <c r="O23" s="9"/>
      <c r="P23" s="9"/>
    </row>
    <row r="24" spans="3:17" s="5" customFormat="1" ht="15" customHeight="1">
      <c r="E24" s="9"/>
      <c r="F24" s="9"/>
      <c r="G24" s="9"/>
      <c r="H24" s="9" t="s">
        <v>153</v>
      </c>
      <c r="I24" s="46">
        <f>(P4/N15)*(I17/I18)</f>
        <v>12.272727272727272</v>
      </c>
      <c r="J24" s="5" t="s">
        <v>154</v>
      </c>
      <c r="K24" s="5" t="s">
        <v>155</v>
      </c>
      <c r="L24" s="39">
        <v>13</v>
      </c>
      <c r="M24" s="5" t="s">
        <v>154</v>
      </c>
      <c r="N24" s="7"/>
      <c r="O24" s="9"/>
      <c r="P24" s="9"/>
    </row>
    <row r="25" spans="3:17" s="5" customFormat="1" ht="9.9499999999999993" customHeight="1">
      <c r="E25" s="9"/>
      <c r="F25" s="9"/>
      <c r="G25" s="9"/>
      <c r="H25" s="9"/>
      <c r="N25" s="7"/>
      <c r="O25" s="9"/>
      <c r="P25" s="9"/>
    </row>
    <row r="26" spans="3:17" s="13" customFormat="1" ht="15" customHeight="1">
      <c r="C26" s="13">
        <v>6</v>
      </c>
      <c r="D26" s="27" t="s">
        <v>158</v>
      </c>
      <c r="E26" s="27"/>
      <c r="F26" s="27"/>
      <c r="G26" s="27"/>
      <c r="H26" s="27"/>
      <c r="I26" s="40">
        <f>L24</f>
        <v>13</v>
      </c>
      <c r="J26" s="28" t="s">
        <v>68</v>
      </c>
      <c r="K26" s="28"/>
    </row>
    <row r="27" spans="3:17" s="15" customFormat="1" ht="9.9499999999999993" customHeight="1">
      <c r="D27" s="12"/>
      <c r="E27" s="12"/>
      <c r="F27" s="12"/>
      <c r="G27" s="12"/>
      <c r="H27" s="12"/>
      <c r="I27" s="5"/>
      <c r="J27" s="5"/>
      <c r="K27" s="5"/>
    </row>
    <row r="28" spans="3:17" s="13" customFormat="1" ht="15" customHeight="1">
      <c r="D28" s="19"/>
      <c r="F28" s="26" t="s">
        <v>159</v>
      </c>
      <c r="G28" s="26"/>
      <c r="H28" s="20" t="s">
        <v>160</v>
      </c>
      <c r="I28" s="34" t="s">
        <v>157</v>
      </c>
      <c r="J28" s="34"/>
      <c r="K28" s="34"/>
      <c r="L28" s="3" t="s">
        <v>33</v>
      </c>
      <c r="M28" s="46">
        <f>J30*60*J32*J33/J31</f>
        <v>162.5</v>
      </c>
      <c r="N28" s="27" t="s">
        <v>69</v>
      </c>
      <c r="O28" s="27"/>
      <c r="P28" s="13" t="s">
        <v>1</v>
      </c>
    </row>
    <row r="29" spans="3:17" s="13" customFormat="1" ht="9.9499999999999993" customHeight="1">
      <c r="D29" s="19"/>
      <c r="F29" s="4"/>
      <c r="G29" s="4"/>
      <c r="H29" s="20"/>
      <c r="I29" s="21"/>
      <c r="J29" s="21"/>
      <c r="K29" s="21"/>
      <c r="L29" s="11"/>
      <c r="M29" s="11"/>
    </row>
    <row r="30" spans="3:17" s="13" customFormat="1" ht="15" customHeight="1">
      <c r="D30" s="19"/>
      <c r="E30" s="19"/>
      <c r="F30" s="19"/>
      <c r="G30" s="19"/>
      <c r="H30" s="4" t="s">
        <v>161</v>
      </c>
      <c r="I30" s="3" t="s">
        <v>33</v>
      </c>
      <c r="J30" s="40">
        <f>P6</f>
        <v>9.375</v>
      </c>
      <c r="K30" s="13" t="s">
        <v>15</v>
      </c>
      <c r="L30" s="28" t="s">
        <v>196</v>
      </c>
      <c r="M30" s="28"/>
    </row>
    <row r="31" spans="3:17" s="13" customFormat="1" ht="15" customHeight="1">
      <c r="D31" s="19"/>
      <c r="H31" s="4" t="s">
        <v>162</v>
      </c>
      <c r="I31" s="3" t="s">
        <v>33</v>
      </c>
      <c r="J31" s="40">
        <f>P4</f>
        <v>30</v>
      </c>
      <c r="K31" s="13" t="s">
        <v>48</v>
      </c>
      <c r="L31" s="27" t="s">
        <v>141</v>
      </c>
      <c r="M31" s="27"/>
      <c r="N31" s="27"/>
      <c r="O31" s="27"/>
      <c r="P31" s="27"/>
    </row>
    <row r="32" spans="3:17" s="15" customFormat="1" ht="15" customHeight="1">
      <c r="D32" s="7"/>
      <c r="H32" s="9" t="s">
        <v>163</v>
      </c>
      <c r="I32" s="3" t="s">
        <v>33</v>
      </c>
      <c r="J32" s="46">
        <f>I18</f>
        <v>0.66666666666666663</v>
      </c>
      <c r="L32" s="27" t="s">
        <v>197</v>
      </c>
      <c r="M32" s="27"/>
      <c r="N32" s="27"/>
    </row>
    <row r="33" spans="3:18" s="15" customFormat="1" ht="15" customHeight="1">
      <c r="D33" s="7"/>
      <c r="H33" s="9" t="s">
        <v>164</v>
      </c>
      <c r="I33" s="3" t="s">
        <v>33</v>
      </c>
      <c r="J33" s="40">
        <f>L24</f>
        <v>13</v>
      </c>
      <c r="K33" s="15" t="s">
        <v>154</v>
      </c>
      <c r="L33" s="33" t="s">
        <v>198</v>
      </c>
      <c r="M33" s="33"/>
    </row>
    <row r="34" spans="3:18" s="15" customFormat="1" ht="9.9499999999999993" customHeight="1">
      <c r="D34" s="7"/>
      <c r="H34" s="9"/>
      <c r="I34" s="5"/>
      <c r="J34" s="5"/>
    </row>
    <row r="35" spans="3:18" s="13" customFormat="1" ht="15" customHeight="1">
      <c r="C35" s="13">
        <v>7</v>
      </c>
      <c r="D35" s="27" t="s">
        <v>174</v>
      </c>
      <c r="E35" s="27"/>
      <c r="F35" s="27"/>
      <c r="G35" s="27"/>
      <c r="H35" s="27"/>
      <c r="I35" s="27"/>
      <c r="J35" s="27"/>
      <c r="K35" s="27"/>
    </row>
    <row r="36" spans="3:18" s="13" customFormat="1" ht="9.9499999999999993" customHeight="1">
      <c r="D36" s="19"/>
    </row>
    <row r="37" spans="3:18" s="13" customFormat="1" ht="15" customHeight="1">
      <c r="D37" s="19"/>
      <c r="H37" s="3" t="s">
        <v>165</v>
      </c>
      <c r="I37" s="3" t="s">
        <v>33</v>
      </c>
      <c r="J37" s="39">
        <v>4</v>
      </c>
      <c r="K37" s="13" t="s">
        <v>64</v>
      </c>
      <c r="L37" s="3" t="s">
        <v>33</v>
      </c>
      <c r="M37" s="54">
        <v>633.6</v>
      </c>
      <c r="N37" s="3" t="s">
        <v>167</v>
      </c>
      <c r="O37" s="39">
        <v>621.09</v>
      </c>
      <c r="P37" s="3" t="s">
        <v>168</v>
      </c>
      <c r="Q37" s="28" t="s">
        <v>201</v>
      </c>
      <c r="R37" s="28"/>
    </row>
    <row r="38" spans="3:18" s="13" customFormat="1" ht="15" customHeight="1">
      <c r="D38" s="19"/>
      <c r="F38" s="26" t="s">
        <v>169</v>
      </c>
      <c r="G38" s="26"/>
      <c r="H38" s="26"/>
      <c r="I38" s="3" t="s">
        <v>33</v>
      </c>
      <c r="J38" s="40">
        <f>L24*J37</f>
        <v>52</v>
      </c>
      <c r="K38" s="13" t="s">
        <v>64</v>
      </c>
      <c r="L38" s="3" t="s">
        <v>33</v>
      </c>
      <c r="M38" s="55">
        <f>M28*J37</f>
        <v>650</v>
      </c>
      <c r="N38" s="3" t="s">
        <v>167</v>
      </c>
      <c r="O38" s="39">
        <v>621.09</v>
      </c>
      <c r="P38" s="3" t="s">
        <v>168</v>
      </c>
      <c r="Q38" s="28" t="s">
        <v>201</v>
      </c>
      <c r="R38" s="28"/>
    </row>
    <row r="39" spans="3:18" s="13" customFormat="1" ht="15" customHeight="1">
      <c r="D39" s="19"/>
    </row>
    <row r="40" spans="3:18" s="13" customFormat="1" ht="15" customHeight="1">
      <c r="D40" s="19"/>
    </row>
    <row r="41" spans="3:18" s="13" customFormat="1" ht="15" customHeight="1">
      <c r="D41" s="19"/>
    </row>
    <row r="42" spans="3:18" s="13" customFormat="1" ht="15" customHeight="1">
      <c r="D42" s="19"/>
    </row>
    <row r="43" spans="3:18" s="13" customFormat="1" ht="15" customHeight="1">
      <c r="D43" s="19"/>
    </row>
    <row r="46" spans="3:18">
      <c r="E46"/>
    </row>
    <row r="48" spans="3:18">
      <c r="E48"/>
    </row>
  </sheetData>
  <mergeCells count="38">
    <mergeCell ref="E6:H6"/>
    <mergeCell ref="N10:R10"/>
    <mergeCell ref="K9:L9"/>
    <mergeCell ref="N9:O9"/>
    <mergeCell ref="D2:R2"/>
    <mergeCell ref="D3:E3"/>
    <mergeCell ref="E4:H4"/>
    <mergeCell ref="K4:O4"/>
    <mergeCell ref="E5:H5"/>
    <mergeCell ref="K5:O5"/>
    <mergeCell ref="K6:O6"/>
    <mergeCell ref="J17:K17"/>
    <mergeCell ref="E10:H10"/>
    <mergeCell ref="K10:L10"/>
    <mergeCell ref="F28:G28"/>
    <mergeCell ref="D8:H8"/>
    <mergeCell ref="E9:H9"/>
    <mergeCell ref="F18:H18"/>
    <mergeCell ref="J18:K18"/>
    <mergeCell ref="E22:Q22"/>
    <mergeCell ref="D20:I20"/>
    <mergeCell ref="O11:P11"/>
    <mergeCell ref="E11:H11"/>
    <mergeCell ref="D14:H14"/>
    <mergeCell ref="D17:E17"/>
    <mergeCell ref="F17:H17"/>
    <mergeCell ref="Q38:R38"/>
    <mergeCell ref="L30:M30"/>
    <mergeCell ref="J26:K26"/>
    <mergeCell ref="I28:K28"/>
    <mergeCell ref="D26:H26"/>
    <mergeCell ref="L31:P31"/>
    <mergeCell ref="L32:N32"/>
    <mergeCell ref="L33:M33"/>
    <mergeCell ref="N28:O28"/>
    <mergeCell ref="Q37:R37"/>
    <mergeCell ref="F38:H38"/>
    <mergeCell ref="D35:K35"/>
  </mergeCells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1:R44"/>
  <sheetViews>
    <sheetView zoomScale="75" zoomScaleNormal="75" workbookViewId="0">
      <selection activeCell="V23" sqref="V23"/>
    </sheetView>
  </sheetViews>
  <sheetFormatPr defaultRowHeight="12.75"/>
  <cols>
    <col min="1" max="2" width="9.140625" style="1"/>
    <col min="3" max="3" width="2.28515625" style="1" bestFit="1" customWidth="1"/>
    <col min="4" max="4" width="4.140625" style="1" bestFit="1" customWidth="1"/>
    <col min="5" max="6" width="9.140625" style="1"/>
    <col min="7" max="7" width="9.28515625" style="1" bestFit="1" customWidth="1"/>
    <col min="8" max="8" width="9.140625" style="1"/>
    <col min="9" max="9" width="9.7109375" style="1" bestFit="1" customWidth="1"/>
    <col min="10" max="13" width="9.140625" style="1"/>
    <col min="14" max="14" width="9.28515625" style="1" bestFit="1" customWidth="1"/>
    <col min="15" max="16384" width="9.140625" style="1"/>
  </cols>
  <sheetData>
    <row r="1" spans="3:18" s="3" customFormat="1" ht="9.9499999999999993" customHeight="1"/>
    <row r="2" spans="3:18" s="3" customFormat="1" ht="20.100000000000001" customHeight="1">
      <c r="D2" s="29" t="s">
        <v>94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3:18" s="3" customFormat="1" ht="9.9499999999999993" customHeight="1"/>
    <row r="4" spans="3:18" s="3" customFormat="1" ht="20.100000000000001" customHeight="1">
      <c r="C4" s="3">
        <v>1</v>
      </c>
      <c r="D4" s="27" t="s">
        <v>26</v>
      </c>
      <c r="E4" s="27"/>
      <c r="F4" s="27"/>
      <c r="G4" s="27"/>
      <c r="H4" s="27"/>
      <c r="I4" s="27"/>
    </row>
    <row r="5" spans="3:18" s="3" customFormat="1" ht="9.9499999999999993" customHeight="1"/>
    <row r="6" spans="3:18" s="3" customFormat="1" ht="20.100000000000001" customHeight="1">
      <c r="E6" s="36" t="s">
        <v>28</v>
      </c>
      <c r="F6" s="36"/>
      <c r="G6" s="36"/>
      <c r="H6" s="36"/>
      <c r="I6" s="36"/>
      <c r="J6" s="36"/>
      <c r="K6" s="36"/>
      <c r="L6" s="36"/>
      <c r="M6" s="36"/>
    </row>
    <row r="7" spans="3:18" s="3" customFormat="1" ht="9.9499999999999993" customHeight="1">
      <c r="E7" s="14"/>
    </row>
    <row r="8" spans="3:18" s="3" customFormat="1" ht="20.100000000000001" customHeight="1">
      <c r="E8" s="14" t="s">
        <v>21</v>
      </c>
    </row>
    <row r="9" spans="3:18" s="3" customFormat="1" ht="20.100000000000001" customHeight="1">
      <c r="E9" s="14" t="s">
        <v>22</v>
      </c>
      <c r="J9" s="3" t="s">
        <v>33</v>
      </c>
      <c r="K9" s="3" t="s">
        <v>34</v>
      </c>
    </row>
    <row r="10" spans="3:18" s="3" customFormat="1" ht="20.100000000000001" customHeight="1">
      <c r="E10" s="14" t="s">
        <v>23</v>
      </c>
    </row>
    <row r="11" spans="3:18" s="3" customFormat="1" ht="20.100000000000001" customHeight="1">
      <c r="E11" s="14" t="s">
        <v>24</v>
      </c>
      <c r="J11" s="3" t="s">
        <v>33</v>
      </c>
      <c r="K11" s="27" t="s">
        <v>35</v>
      </c>
      <c r="L11" s="27"/>
      <c r="M11" s="27"/>
    </row>
    <row r="12" spans="3:18" s="3" customFormat="1" ht="20.100000000000001" customHeight="1">
      <c r="E12" s="14" t="s">
        <v>27</v>
      </c>
    </row>
    <row r="13" spans="3:18" s="3" customFormat="1" ht="20.100000000000001" customHeight="1">
      <c r="E13" s="14" t="s">
        <v>25</v>
      </c>
    </row>
    <row r="14" spans="3:18" s="3" customFormat="1" ht="9.9499999999999993" customHeight="1"/>
    <row r="15" spans="3:18" s="3" customFormat="1" ht="20.100000000000001" customHeight="1">
      <c r="C15" s="3">
        <v>2</v>
      </c>
      <c r="D15" s="27" t="s">
        <v>29</v>
      </c>
      <c r="E15" s="27"/>
      <c r="F15" s="27"/>
    </row>
    <row r="16" spans="3:18" s="3" customFormat="1" ht="20.100000000000001" customHeight="1">
      <c r="D16" s="3">
        <v>2.1</v>
      </c>
      <c r="E16" s="27" t="s">
        <v>96</v>
      </c>
      <c r="F16" s="27"/>
      <c r="G16" s="39" t="s">
        <v>170</v>
      </c>
      <c r="I16" s="15"/>
      <c r="J16" s="15"/>
      <c r="K16" s="15"/>
      <c r="L16" s="28" t="s">
        <v>95</v>
      </c>
      <c r="M16" s="28"/>
      <c r="N16" s="39" t="s">
        <v>102</v>
      </c>
      <c r="O16" s="15"/>
    </row>
    <row r="17" spans="3:18" s="3" customFormat="1" ht="20.100000000000001" customHeight="1">
      <c r="D17" s="3">
        <v>2.2000000000000002</v>
      </c>
      <c r="E17" s="27" t="s">
        <v>31</v>
      </c>
      <c r="F17" s="27"/>
      <c r="G17" s="45">
        <v>4.5199999999999996</v>
      </c>
      <c r="H17" s="3" t="s">
        <v>30</v>
      </c>
      <c r="L17" s="28" t="s">
        <v>32</v>
      </c>
      <c r="M17" s="28"/>
      <c r="N17" s="45">
        <v>0.9</v>
      </c>
    </row>
    <row r="18" spans="3:18" s="3" customFormat="1" ht="20.100000000000001" customHeight="1">
      <c r="D18" s="3">
        <v>2.2999999999999998</v>
      </c>
      <c r="E18" s="27" t="s">
        <v>36</v>
      </c>
      <c r="F18" s="27"/>
      <c r="G18" s="39">
        <v>50</v>
      </c>
      <c r="H18" s="3" t="s">
        <v>18</v>
      </c>
      <c r="L18" s="28" t="s">
        <v>37</v>
      </c>
      <c r="M18" s="28"/>
      <c r="N18" s="39">
        <v>1</v>
      </c>
    </row>
    <row r="19" spans="3:18" s="3" customFormat="1" ht="20.100000000000001" customHeight="1">
      <c r="D19" s="3">
        <v>2.4</v>
      </c>
      <c r="E19" s="27" t="s">
        <v>38</v>
      </c>
      <c r="F19" s="27"/>
      <c r="G19" s="40">
        <f>I19/60</f>
        <v>0.75</v>
      </c>
      <c r="H19" s="5" t="s">
        <v>33</v>
      </c>
      <c r="I19" s="39">
        <v>45</v>
      </c>
      <c r="J19" s="3" t="s">
        <v>171</v>
      </c>
    </row>
    <row r="20" spans="3:18" s="3" customFormat="1" ht="9.9499999999999993" customHeight="1"/>
    <row r="21" spans="3:18" s="3" customFormat="1" ht="20.100000000000001" customHeight="1">
      <c r="C21" s="3">
        <v>3</v>
      </c>
      <c r="D21" s="27" t="s">
        <v>39</v>
      </c>
      <c r="E21" s="27"/>
      <c r="F21" s="27"/>
      <c r="G21" s="56">
        <f>(G17*N17)*(60/(0.034*G18+0.25))*N18*G19</f>
        <v>93.876923076923063</v>
      </c>
      <c r="H21" s="28" t="s">
        <v>40</v>
      </c>
      <c r="I21" s="28"/>
      <c r="J21" s="3" t="s">
        <v>93</v>
      </c>
    </row>
    <row r="22" spans="3:18" s="3" customFormat="1" ht="9.9499999999999993" customHeight="1"/>
    <row r="23" spans="3:18" s="3" customFormat="1" ht="20.100000000000001" customHeight="1">
      <c r="C23" s="3">
        <v>4</v>
      </c>
      <c r="D23" s="27" t="s">
        <v>172</v>
      </c>
      <c r="E23" s="27"/>
      <c r="F23" s="27"/>
      <c r="G23" s="27"/>
      <c r="H23" s="27"/>
      <c r="I23" s="42">
        <v>162.5</v>
      </c>
      <c r="J23" s="28" t="s">
        <v>40</v>
      </c>
      <c r="K23" s="28"/>
      <c r="L23" s="28" t="s">
        <v>173</v>
      </c>
      <c r="M23" s="28"/>
      <c r="N23" s="39">
        <v>13</v>
      </c>
      <c r="O23" s="3" t="s">
        <v>64</v>
      </c>
    </row>
    <row r="24" spans="3:18" s="3" customFormat="1" ht="20.100000000000001" customHeight="1">
      <c r="L24" s="28" t="s">
        <v>178</v>
      </c>
      <c r="M24" s="28"/>
      <c r="N24" s="39">
        <v>1</v>
      </c>
      <c r="O24" s="3" t="s">
        <v>179</v>
      </c>
    </row>
    <row r="25" spans="3:18" s="3" customFormat="1" ht="20.100000000000001" customHeight="1">
      <c r="D25" s="26" t="s">
        <v>180</v>
      </c>
      <c r="E25" s="26"/>
      <c r="F25" s="26"/>
      <c r="G25" s="26"/>
      <c r="H25" s="26"/>
      <c r="I25" s="57">
        <f>1+INT(I23/G21)</f>
        <v>2</v>
      </c>
      <c r="J25" s="3" t="s">
        <v>64</v>
      </c>
    </row>
    <row r="26" spans="3:18" s="3" customFormat="1" ht="9.9499999999999993" customHeight="1"/>
    <row r="27" spans="3:18" s="13" customFormat="1" ht="20.100000000000001" customHeight="1">
      <c r="C27" s="13">
        <v>5</v>
      </c>
      <c r="D27" s="27" t="s">
        <v>174</v>
      </c>
      <c r="E27" s="27"/>
      <c r="F27" s="27"/>
      <c r="G27" s="27"/>
      <c r="H27" s="27"/>
      <c r="I27" s="27"/>
      <c r="J27" s="27"/>
      <c r="K27" s="27"/>
    </row>
    <row r="28" spans="3:18" s="3" customFormat="1" ht="9.9499999999999993" customHeight="1"/>
    <row r="29" spans="3:18" s="3" customFormat="1" ht="20.100000000000001" customHeight="1">
      <c r="G29" s="26" t="s">
        <v>176</v>
      </c>
      <c r="H29" s="26"/>
      <c r="I29" s="3" t="s">
        <v>33</v>
      </c>
      <c r="J29" s="39">
        <v>4</v>
      </c>
      <c r="K29" s="3" t="s">
        <v>64</v>
      </c>
      <c r="L29" s="3" t="s">
        <v>33</v>
      </c>
      <c r="M29" s="45">
        <v>633.6</v>
      </c>
      <c r="N29" s="3" t="s">
        <v>167</v>
      </c>
      <c r="O29" s="39">
        <v>621.09</v>
      </c>
      <c r="P29" s="3" t="s">
        <v>168</v>
      </c>
      <c r="Q29" s="28" t="s">
        <v>201</v>
      </c>
      <c r="R29" s="28"/>
    </row>
    <row r="30" spans="3:18" s="3" customFormat="1" ht="20.100000000000001" customHeight="1">
      <c r="E30" s="26" t="s">
        <v>177</v>
      </c>
      <c r="F30" s="26"/>
      <c r="G30" s="26"/>
      <c r="H30" s="26"/>
      <c r="I30" s="3" t="s">
        <v>33</v>
      </c>
      <c r="J30" s="39">
        <v>52</v>
      </c>
      <c r="K30" s="3" t="s">
        <v>64</v>
      </c>
      <c r="L30" s="3" t="s">
        <v>33</v>
      </c>
      <c r="M30" s="45">
        <v>650</v>
      </c>
      <c r="N30" s="3" t="s">
        <v>167</v>
      </c>
      <c r="O30" s="39">
        <v>621.09</v>
      </c>
      <c r="P30" s="3" t="s">
        <v>168</v>
      </c>
      <c r="Q30" s="28" t="s">
        <v>201</v>
      </c>
      <c r="R30" s="28"/>
    </row>
    <row r="31" spans="3:18" s="3" customFormat="1" ht="20.100000000000001" customHeight="1">
      <c r="E31" s="26" t="s">
        <v>175</v>
      </c>
      <c r="F31" s="26"/>
      <c r="G31" s="26"/>
      <c r="H31" s="26"/>
      <c r="I31" s="3" t="s">
        <v>33</v>
      </c>
      <c r="J31" s="39">
        <v>8</v>
      </c>
      <c r="K31" s="3" t="s">
        <v>64</v>
      </c>
    </row>
    <row r="32" spans="3:18" s="3" customFormat="1" ht="20.100000000000001" customHeight="1"/>
    <row r="33" s="3" customFormat="1" ht="20.100000000000001" customHeight="1"/>
    <row r="34" s="3" customFormat="1" ht="20.100000000000001" customHeight="1"/>
    <row r="35" s="3" customFormat="1" ht="20.100000000000001" customHeight="1"/>
    <row r="36" s="3" customFormat="1" ht="20.100000000000001" customHeight="1"/>
    <row r="37" s="3" customFormat="1" ht="20.100000000000001" customHeight="1"/>
    <row r="38" s="3" customFormat="1" ht="20.100000000000001" customHeight="1"/>
    <row r="39" s="3" customFormat="1" ht="20.100000000000001" customHeight="1"/>
    <row r="40" s="3" customFormat="1" ht="20.100000000000001" customHeight="1"/>
    <row r="41" s="3" customFormat="1" ht="20.100000000000001" customHeight="1"/>
    <row r="42" s="3" customFormat="1" ht="20.100000000000001" customHeight="1"/>
    <row r="43" s="3" customFormat="1" ht="20.100000000000001" customHeight="1"/>
    <row r="44" s="3" customFormat="1" ht="20.100000000000001" customHeight="1"/>
  </sheetData>
  <mergeCells count="25">
    <mergeCell ref="D27:K27"/>
    <mergeCell ref="E30:H30"/>
    <mergeCell ref="E31:H31"/>
    <mergeCell ref="G29:H29"/>
    <mergeCell ref="L24:M24"/>
    <mergeCell ref="D25:H25"/>
    <mergeCell ref="D21:F21"/>
    <mergeCell ref="H21:I21"/>
    <mergeCell ref="D23:H23"/>
    <mergeCell ref="J23:K23"/>
    <mergeCell ref="E16:F16"/>
    <mergeCell ref="L16:M16"/>
    <mergeCell ref="E17:F17"/>
    <mergeCell ref="L17:M17"/>
    <mergeCell ref="E18:F18"/>
    <mergeCell ref="L23:M23"/>
    <mergeCell ref="Q29:R29"/>
    <mergeCell ref="Q30:R30"/>
    <mergeCell ref="L18:M18"/>
    <mergeCell ref="D2:R2"/>
    <mergeCell ref="D4:I4"/>
    <mergeCell ref="E6:M6"/>
    <mergeCell ref="K11:M11"/>
    <mergeCell ref="D15:F15"/>
    <mergeCell ref="E19:F19"/>
  </mergeCells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C1:R45"/>
  <sheetViews>
    <sheetView zoomScale="75" zoomScaleNormal="75" workbookViewId="0">
      <selection activeCell="V24" sqref="V24"/>
    </sheetView>
  </sheetViews>
  <sheetFormatPr defaultRowHeight="12.75"/>
  <cols>
    <col min="1" max="2" width="9.140625" style="2"/>
    <col min="3" max="3" width="2.28515625" style="2" bestFit="1" customWidth="1"/>
    <col min="4" max="4" width="4.7109375" style="1" bestFit="1" customWidth="1"/>
    <col min="5" max="7" width="9.140625" style="2"/>
    <col min="8" max="9" width="10.7109375" style="2" bestFit="1" customWidth="1"/>
    <col min="10" max="10" width="9.28515625" style="2" bestFit="1" customWidth="1"/>
    <col min="11" max="11" width="10.5703125" style="2" bestFit="1" customWidth="1"/>
    <col min="12" max="12" width="9.140625" style="2"/>
    <col min="13" max="14" width="9.28515625" style="2" bestFit="1" customWidth="1"/>
    <col min="15" max="15" width="9.85546875" style="2" bestFit="1" customWidth="1"/>
    <col min="16" max="16384" width="9.140625" style="2"/>
  </cols>
  <sheetData>
    <row r="1" spans="3:18" s="13" customFormat="1" ht="20.100000000000001" customHeight="1">
      <c r="D1" s="3"/>
    </row>
    <row r="2" spans="3:18" s="13" customFormat="1" ht="20.100000000000001" customHeight="1">
      <c r="D2" s="29" t="s">
        <v>99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3:18" s="13" customFormat="1" ht="9.9499999999999993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 s="13" customFormat="1" ht="20.100000000000001" customHeight="1">
      <c r="C4" s="13">
        <v>1</v>
      </c>
      <c r="D4" s="27" t="s">
        <v>61</v>
      </c>
      <c r="E4" s="27"/>
    </row>
    <row r="5" spans="3:18" s="13" customFormat="1" ht="20.100000000000001" customHeight="1">
      <c r="D5" s="3">
        <v>1.1000000000000001</v>
      </c>
      <c r="E5" s="27" t="s">
        <v>70</v>
      </c>
      <c r="F5" s="27"/>
      <c r="G5" s="11"/>
      <c r="H5" s="39" t="s">
        <v>104</v>
      </c>
      <c r="I5" s="5"/>
      <c r="J5" s="5"/>
      <c r="M5" s="28" t="s">
        <v>98</v>
      </c>
      <c r="N5" s="28"/>
      <c r="O5" s="39">
        <v>3.71</v>
      </c>
      <c r="P5" s="3" t="s">
        <v>20</v>
      </c>
    </row>
    <row r="6" spans="3:18" s="15" customFormat="1" ht="20.100000000000001" customHeight="1">
      <c r="D6" s="5">
        <v>1.2</v>
      </c>
      <c r="E6" s="31" t="s">
        <v>202</v>
      </c>
      <c r="F6" s="31"/>
      <c r="G6" s="31"/>
      <c r="H6" s="39">
        <v>15</v>
      </c>
      <c r="I6" s="5" t="s">
        <v>60</v>
      </c>
      <c r="J6" s="26" t="s">
        <v>172</v>
      </c>
      <c r="K6" s="26"/>
      <c r="L6" s="26"/>
      <c r="M6" s="26"/>
      <c r="N6" s="26"/>
      <c r="O6" s="42">
        <v>162.5</v>
      </c>
      <c r="P6" s="3" t="s">
        <v>63</v>
      </c>
      <c r="Q6" s="15" t="s">
        <v>1</v>
      </c>
    </row>
    <row r="7" spans="3:18" s="15" customFormat="1" ht="20.100000000000001" customHeight="1">
      <c r="D7" s="5">
        <v>1.3</v>
      </c>
      <c r="E7" s="31" t="s">
        <v>72</v>
      </c>
      <c r="F7" s="31"/>
      <c r="G7" s="31"/>
      <c r="H7" s="58">
        <f>O6/(H6/100)</f>
        <v>1083.3333333333335</v>
      </c>
      <c r="I7" s="32" t="s">
        <v>71</v>
      </c>
      <c r="J7" s="32"/>
      <c r="M7" s="28" t="s">
        <v>173</v>
      </c>
      <c r="N7" s="28"/>
      <c r="O7" s="39">
        <v>13</v>
      </c>
      <c r="P7" s="3" t="s">
        <v>64</v>
      </c>
    </row>
    <row r="8" spans="3:18" s="15" customFormat="1" ht="20.100000000000001" customHeight="1">
      <c r="D8" s="5">
        <v>1.4</v>
      </c>
      <c r="E8" s="31" t="s">
        <v>183</v>
      </c>
      <c r="F8" s="31"/>
      <c r="G8" s="31"/>
      <c r="H8" s="42">
        <v>10</v>
      </c>
      <c r="I8" s="5" t="s">
        <v>110</v>
      </c>
      <c r="J8" s="5"/>
      <c r="M8" s="28" t="s">
        <v>178</v>
      </c>
      <c r="N8" s="28"/>
      <c r="O8" s="39">
        <v>1</v>
      </c>
      <c r="P8" s="3" t="s">
        <v>179</v>
      </c>
    </row>
    <row r="9" spans="3:18" s="15" customFormat="1" ht="20.100000000000001" customHeight="1">
      <c r="D9" s="5">
        <v>1.5</v>
      </c>
      <c r="E9" s="31" t="s">
        <v>184</v>
      </c>
      <c r="F9" s="31"/>
      <c r="G9" s="31"/>
      <c r="H9" s="59">
        <f>H7/H8</f>
        <v>108.33333333333334</v>
      </c>
      <c r="I9" s="5" t="s">
        <v>185</v>
      </c>
      <c r="J9" s="5"/>
    </row>
    <row r="10" spans="3:18" s="15" customFormat="1" ht="9.9499999999999993" customHeight="1">
      <c r="D10" s="5"/>
      <c r="E10" s="12"/>
      <c r="F10" s="12"/>
      <c r="G10" s="12"/>
      <c r="H10" s="22"/>
      <c r="I10" s="5"/>
      <c r="J10" s="5"/>
    </row>
    <row r="11" spans="3:18" s="15" customFormat="1" ht="20.100000000000001" customHeight="1">
      <c r="C11" s="15">
        <v>2</v>
      </c>
      <c r="D11" s="31" t="s">
        <v>73</v>
      </c>
      <c r="E11" s="31"/>
      <c r="F11" s="31"/>
      <c r="G11" s="31"/>
      <c r="H11" s="31"/>
      <c r="I11" s="31"/>
      <c r="L11" s="12"/>
      <c r="M11" s="12"/>
      <c r="N11" s="5"/>
      <c r="O11" s="5"/>
      <c r="P11" s="5"/>
    </row>
    <row r="12" spans="3:18" s="15" customFormat="1" ht="9.9499999999999993" customHeight="1">
      <c r="D12" s="5"/>
      <c r="E12" s="12"/>
      <c r="F12" s="12"/>
      <c r="G12" s="12"/>
      <c r="H12" s="5"/>
      <c r="I12" s="5"/>
      <c r="J12" s="5"/>
      <c r="K12" s="12"/>
      <c r="L12" s="12"/>
      <c r="M12" s="12"/>
      <c r="N12" s="5"/>
      <c r="O12" s="5"/>
      <c r="P12" s="5"/>
    </row>
    <row r="13" spans="3:18" s="13" customFormat="1" ht="20.100000000000001" customHeight="1">
      <c r="D13" s="3">
        <v>2.1</v>
      </c>
      <c r="E13" s="37" t="s">
        <v>75</v>
      </c>
      <c r="F13" s="37"/>
      <c r="G13" s="37"/>
      <c r="H13" s="37"/>
      <c r="I13" s="37"/>
      <c r="J13" s="37"/>
      <c r="K13" s="28" t="s">
        <v>76</v>
      </c>
      <c r="L13" s="28"/>
    </row>
    <row r="14" spans="3:18" s="13" customFormat="1" ht="9.9499999999999993" customHeight="1">
      <c r="D14" s="3"/>
      <c r="E14" s="23"/>
      <c r="F14" s="23"/>
      <c r="G14" s="23"/>
      <c r="H14" s="23"/>
      <c r="I14" s="23"/>
      <c r="J14" s="23"/>
      <c r="K14" s="3"/>
      <c r="L14" s="3"/>
    </row>
    <row r="15" spans="3:18" s="13" customFormat="1" ht="20.100000000000001" customHeight="1">
      <c r="D15" s="3">
        <v>2.2000000000000002</v>
      </c>
      <c r="E15" s="27" t="s">
        <v>206</v>
      </c>
      <c r="F15" s="27"/>
      <c r="G15" s="27"/>
      <c r="H15" s="27"/>
      <c r="I15" s="60">
        <v>6</v>
      </c>
      <c r="J15" s="13" t="s">
        <v>74</v>
      </c>
    </row>
    <row r="16" spans="3:18" s="15" customFormat="1" ht="20.100000000000001" customHeight="1">
      <c r="D16" s="5">
        <v>2.2999999999999998</v>
      </c>
      <c r="E16" s="31" t="s">
        <v>77</v>
      </c>
      <c r="F16" s="31"/>
      <c r="G16" s="31"/>
      <c r="H16" s="31"/>
      <c r="I16" s="39">
        <v>3.2</v>
      </c>
      <c r="J16" s="5" t="s">
        <v>20</v>
      </c>
      <c r="K16" s="5" t="s">
        <v>186</v>
      </c>
      <c r="L16" s="28" t="s">
        <v>98</v>
      </c>
      <c r="M16" s="28"/>
      <c r="N16" s="40">
        <f>O5</f>
        <v>3.71</v>
      </c>
      <c r="O16" s="3" t="s">
        <v>20</v>
      </c>
      <c r="P16" s="31" t="s">
        <v>187</v>
      </c>
      <c r="Q16" s="31"/>
      <c r="R16" s="31"/>
    </row>
    <row r="17" spans="3:18" s="15" customFormat="1" ht="20.100000000000001" customHeight="1">
      <c r="D17" s="5">
        <v>2.4</v>
      </c>
      <c r="E17" s="31" t="s">
        <v>78</v>
      </c>
      <c r="F17" s="31"/>
      <c r="G17" s="31"/>
      <c r="H17" s="31"/>
      <c r="I17" s="39">
        <v>0.2</v>
      </c>
      <c r="J17" s="5" t="s">
        <v>20</v>
      </c>
      <c r="K17" s="5"/>
      <c r="L17" s="5"/>
    </row>
    <row r="18" spans="3:18" s="15" customFormat="1" ht="20.100000000000001" customHeight="1">
      <c r="D18" s="5">
        <v>2.5</v>
      </c>
      <c r="E18" s="31" t="s">
        <v>79</v>
      </c>
      <c r="F18" s="31"/>
      <c r="G18" s="31"/>
      <c r="H18" s="31"/>
      <c r="I18" s="39">
        <v>0.8</v>
      </c>
      <c r="J18" s="5"/>
      <c r="K18" s="5"/>
      <c r="L18" s="5"/>
    </row>
    <row r="19" spans="3:18" s="15" customFormat="1" ht="20.100000000000001" customHeight="1">
      <c r="D19" s="5">
        <v>2.6</v>
      </c>
      <c r="E19" s="31" t="s">
        <v>207</v>
      </c>
      <c r="F19" s="31"/>
      <c r="G19" s="31"/>
      <c r="H19" s="31"/>
      <c r="I19" s="40">
        <f>I15*(I16-I17)*1000*I18</f>
        <v>14400</v>
      </c>
      <c r="J19" s="31" t="s">
        <v>82</v>
      </c>
      <c r="K19" s="31"/>
      <c r="L19" s="31"/>
      <c r="M19" s="31"/>
    </row>
    <row r="20" spans="3:18" s="15" customFormat="1" ht="20.100000000000001" customHeight="1">
      <c r="D20" s="5">
        <v>2.7</v>
      </c>
      <c r="E20" s="38" t="s">
        <v>80</v>
      </c>
      <c r="F20" s="38"/>
      <c r="G20" s="38"/>
      <c r="H20" s="38"/>
      <c r="I20" s="39">
        <v>7</v>
      </c>
      <c r="J20" s="12" t="s">
        <v>81</v>
      </c>
      <c r="K20" s="5"/>
      <c r="L20" s="5"/>
    </row>
    <row r="21" spans="3:18" s="15" customFormat="1" ht="20.100000000000001" customHeight="1">
      <c r="D21" s="5">
        <v>2.8</v>
      </c>
      <c r="E21" s="31" t="s">
        <v>83</v>
      </c>
      <c r="F21" s="31"/>
      <c r="G21" s="31"/>
      <c r="H21" s="31"/>
      <c r="I21" s="40">
        <f>I19/I20</f>
        <v>2057.1428571428573</v>
      </c>
      <c r="J21" s="31" t="s">
        <v>84</v>
      </c>
      <c r="K21" s="31"/>
      <c r="L21" s="31"/>
      <c r="M21" s="31"/>
    </row>
    <row r="22" spans="3:18" s="15" customFormat="1" ht="20.100000000000001" customHeight="1">
      <c r="D22" s="5"/>
      <c r="E22" s="31" t="s">
        <v>188</v>
      </c>
      <c r="F22" s="31"/>
      <c r="G22" s="31"/>
      <c r="H22" s="31"/>
      <c r="I22" s="31"/>
      <c r="J22" s="31"/>
    </row>
    <row r="23" spans="3:18" s="15" customFormat="1" ht="9.9499999999999993" customHeight="1">
      <c r="D23" s="5"/>
      <c r="E23" s="12"/>
      <c r="F23" s="12"/>
      <c r="G23" s="12"/>
      <c r="H23" s="22"/>
      <c r="I23" s="5"/>
      <c r="J23" s="5"/>
    </row>
    <row r="24" spans="3:18" s="13" customFormat="1" ht="20.100000000000001" customHeight="1">
      <c r="C24" s="13">
        <v>5</v>
      </c>
      <c r="D24" s="27" t="s">
        <v>174</v>
      </c>
      <c r="E24" s="27"/>
      <c r="F24" s="27"/>
      <c r="G24" s="27"/>
      <c r="H24" s="27"/>
      <c r="I24" s="27"/>
      <c r="J24" s="27"/>
      <c r="K24" s="27"/>
    </row>
    <row r="25" spans="3:18" s="3" customFormat="1" ht="9.9499999999999993" customHeight="1"/>
    <row r="26" spans="3:18" s="3" customFormat="1" ht="20.100000000000001" customHeight="1">
      <c r="G26" s="26" t="s">
        <v>176</v>
      </c>
      <c r="H26" s="26"/>
      <c r="I26" s="3" t="s">
        <v>33</v>
      </c>
      <c r="J26" s="39">
        <v>4</v>
      </c>
      <c r="K26" s="3" t="s">
        <v>64</v>
      </c>
      <c r="L26" s="3" t="s">
        <v>33</v>
      </c>
      <c r="M26" s="45">
        <v>633.6</v>
      </c>
      <c r="N26" s="3" t="s">
        <v>167</v>
      </c>
      <c r="O26" s="39">
        <v>621.09</v>
      </c>
      <c r="P26" s="3" t="s">
        <v>168</v>
      </c>
      <c r="Q26" s="28" t="s">
        <v>201</v>
      </c>
      <c r="R26" s="28"/>
    </row>
    <row r="27" spans="3:18" s="3" customFormat="1" ht="20.100000000000001" customHeight="1">
      <c r="E27" s="26" t="s">
        <v>177</v>
      </c>
      <c r="F27" s="26"/>
      <c r="G27" s="26"/>
      <c r="H27" s="26"/>
      <c r="I27" s="3" t="s">
        <v>33</v>
      </c>
      <c r="J27" s="39">
        <v>52</v>
      </c>
      <c r="K27" s="3" t="s">
        <v>64</v>
      </c>
      <c r="L27" s="3" t="s">
        <v>33</v>
      </c>
      <c r="M27" s="45">
        <v>650</v>
      </c>
      <c r="N27" s="3" t="s">
        <v>167</v>
      </c>
      <c r="O27" s="39">
        <v>621.09</v>
      </c>
      <c r="P27" s="3" t="s">
        <v>168</v>
      </c>
      <c r="Q27" s="28" t="s">
        <v>201</v>
      </c>
      <c r="R27" s="28"/>
    </row>
    <row r="28" spans="3:18" s="3" customFormat="1" ht="20.100000000000001" customHeight="1">
      <c r="E28" s="26" t="s">
        <v>175</v>
      </c>
      <c r="F28" s="26"/>
      <c r="G28" s="26"/>
      <c r="H28" s="26"/>
      <c r="I28" s="3" t="s">
        <v>33</v>
      </c>
      <c r="J28" s="39">
        <v>8</v>
      </c>
      <c r="K28" s="3" t="s">
        <v>64</v>
      </c>
    </row>
    <row r="29" spans="3:18" s="15" customFormat="1" ht="20.100000000000001" customHeight="1">
      <c r="D29" s="5"/>
      <c r="E29" s="26" t="s">
        <v>189</v>
      </c>
      <c r="F29" s="26"/>
      <c r="G29" s="26"/>
      <c r="H29" s="26"/>
      <c r="I29" s="3" t="s">
        <v>33</v>
      </c>
      <c r="J29" s="39">
        <v>2</v>
      </c>
      <c r="K29" s="3" t="s">
        <v>64</v>
      </c>
      <c r="L29" s="3"/>
      <c r="M29" s="5"/>
      <c r="N29" s="3"/>
    </row>
    <row r="30" spans="3:18" s="13" customFormat="1" ht="20.100000000000001" customHeight="1">
      <c r="D30" s="3"/>
    </row>
    <row r="31" spans="3:18" s="13" customFormat="1" ht="20.100000000000001" customHeight="1">
      <c r="D31" s="3"/>
    </row>
    <row r="32" spans="3:18" s="13" customFormat="1" ht="20.100000000000001" customHeight="1">
      <c r="D32" s="3"/>
    </row>
    <row r="33" spans="4:4" s="13" customFormat="1" ht="20.100000000000001" customHeight="1">
      <c r="D33" s="3"/>
    </row>
    <row r="34" spans="4:4" s="13" customFormat="1" ht="20.100000000000001" customHeight="1">
      <c r="D34" s="3"/>
    </row>
    <row r="35" spans="4:4" s="13" customFormat="1" ht="20.100000000000001" customHeight="1">
      <c r="D35" s="3"/>
    </row>
    <row r="36" spans="4:4" s="13" customFormat="1" ht="20.100000000000001" customHeight="1">
      <c r="D36" s="3"/>
    </row>
    <row r="37" spans="4:4" ht="20.100000000000001" customHeight="1"/>
    <row r="38" spans="4:4" ht="20.100000000000001" customHeight="1"/>
    <row r="39" spans="4:4" ht="20.100000000000001" customHeight="1"/>
    <row r="40" spans="4:4" ht="20.100000000000001" customHeight="1"/>
    <row r="41" spans="4:4" ht="20.100000000000001" customHeight="1"/>
    <row r="42" spans="4:4" ht="20.100000000000001" customHeight="1"/>
    <row r="43" spans="4:4" ht="20.100000000000001" customHeight="1"/>
    <row r="44" spans="4:4" ht="20.100000000000001" customHeight="1"/>
    <row r="45" spans="4:4" ht="20.100000000000001" customHeight="1"/>
  </sheetData>
  <mergeCells count="34">
    <mergeCell ref="D24:K24"/>
    <mergeCell ref="G26:H26"/>
    <mergeCell ref="E27:H27"/>
    <mergeCell ref="E28:H28"/>
    <mergeCell ref="E29:H29"/>
    <mergeCell ref="E19:H19"/>
    <mergeCell ref="J19:M19"/>
    <mergeCell ref="E20:H20"/>
    <mergeCell ref="E21:H21"/>
    <mergeCell ref="J21:M21"/>
    <mergeCell ref="E22:J22"/>
    <mergeCell ref="E13:J13"/>
    <mergeCell ref="K13:L13"/>
    <mergeCell ref="I7:J7"/>
    <mergeCell ref="E7:G7"/>
    <mergeCell ref="M7:N7"/>
    <mergeCell ref="E18:H18"/>
    <mergeCell ref="D2:R2"/>
    <mergeCell ref="D4:E4"/>
    <mergeCell ref="E5:F5"/>
    <mergeCell ref="E6:G6"/>
    <mergeCell ref="M8:N8"/>
    <mergeCell ref="J6:N6"/>
    <mergeCell ref="E8:G8"/>
    <mergeCell ref="E17:H17"/>
    <mergeCell ref="M5:N5"/>
    <mergeCell ref="L16:M16"/>
    <mergeCell ref="P16:R16"/>
    <mergeCell ref="Q26:R26"/>
    <mergeCell ref="Q27:R27"/>
    <mergeCell ref="E15:H15"/>
    <mergeCell ref="E16:H16"/>
    <mergeCell ref="E9:G9"/>
    <mergeCell ref="D11:I11"/>
  </mergeCells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C1:R45"/>
  <sheetViews>
    <sheetView tabSelected="1" zoomScale="90" zoomScaleNormal="90" workbookViewId="0">
      <selection activeCell="P28" sqref="P28"/>
    </sheetView>
  </sheetViews>
  <sheetFormatPr defaultRowHeight="12.75"/>
  <cols>
    <col min="1" max="2" width="9.140625" style="2"/>
    <col min="3" max="3" width="2.28515625" style="2" bestFit="1" customWidth="1"/>
    <col min="4" max="4" width="4.7109375" style="1" bestFit="1" customWidth="1"/>
    <col min="5" max="7" width="9.140625" style="2"/>
    <col min="8" max="8" width="10.5703125" style="2" bestFit="1" customWidth="1"/>
    <col min="9" max="9" width="10.7109375" style="2" bestFit="1" customWidth="1"/>
    <col min="10" max="10" width="9.28515625" style="2" bestFit="1" customWidth="1"/>
    <col min="11" max="11" width="10.5703125" style="2" bestFit="1" customWidth="1"/>
    <col min="12" max="13" width="9.28515625" style="2" bestFit="1" customWidth="1"/>
    <col min="14" max="14" width="9.140625" style="2"/>
    <col min="15" max="15" width="9.85546875" style="2" bestFit="1" customWidth="1"/>
    <col min="16" max="16384" width="9.140625" style="2"/>
  </cols>
  <sheetData>
    <row r="1" spans="3:18" s="13" customFormat="1" ht="20.100000000000001" customHeight="1">
      <c r="D1" s="3"/>
    </row>
    <row r="2" spans="3:18" s="13" customFormat="1" ht="20.100000000000001" customHeight="1">
      <c r="D2" s="29" t="s">
        <v>101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3:18" s="13" customFormat="1" ht="9.9499999999999993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 s="13" customFormat="1" ht="20.100000000000001" customHeight="1">
      <c r="C4" s="13">
        <v>1</v>
      </c>
      <c r="D4" s="31" t="s">
        <v>92</v>
      </c>
      <c r="E4" s="31"/>
      <c r="F4" s="31"/>
      <c r="G4" s="31"/>
      <c r="H4" s="31"/>
      <c r="I4" s="31"/>
      <c r="J4" s="31"/>
      <c r="K4" s="31"/>
      <c r="L4" s="12"/>
      <c r="M4" s="12"/>
      <c r="N4" s="5"/>
      <c r="O4" s="5"/>
      <c r="P4" s="5"/>
      <c r="Q4" s="15"/>
      <c r="R4" s="15"/>
    </row>
    <row r="5" spans="3:18" s="15" customFormat="1" ht="9.9499999999999993" customHeight="1">
      <c r="D5" s="5"/>
      <c r="E5" s="12"/>
      <c r="F5" s="12"/>
      <c r="G5" s="12"/>
      <c r="H5" s="5"/>
      <c r="I5" s="5"/>
      <c r="J5" s="5"/>
      <c r="K5" s="12"/>
      <c r="L5" s="12"/>
      <c r="M5" s="12"/>
      <c r="N5" s="5"/>
      <c r="O5" s="5"/>
      <c r="P5" s="5"/>
    </row>
    <row r="6" spans="3:18" s="15" customFormat="1" ht="20.100000000000001" customHeight="1">
      <c r="D6" s="3">
        <v>1.1000000000000001</v>
      </c>
      <c r="E6" s="37" t="s">
        <v>85</v>
      </c>
      <c r="F6" s="37"/>
      <c r="G6" s="37"/>
      <c r="H6" s="37"/>
      <c r="I6" s="37"/>
      <c r="J6" s="37"/>
      <c r="K6" s="28" t="s">
        <v>76</v>
      </c>
      <c r="L6" s="28"/>
      <c r="M6" s="13"/>
      <c r="N6" s="13"/>
      <c r="O6" s="13"/>
      <c r="P6" s="13"/>
      <c r="Q6" s="13"/>
      <c r="R6" s="13"/>
    </row>
    <row r="7" spans="3:18" s="15" customFormat="1" ht="9.9499999999999993" customHeight="1">
      <c r="D7" s="3"/>
      <c r="E7" s="23"/>
      <c r="F7" s="23"/>
      <c r="G7" s="23"/>
      <c r="H7" s="23"/>
      <c r="I7" s="23"/>
      <c r="J7" s="23"/>
      <c r="K7" s="3"/>
      <c r="L7" s="3"/>
      <c r="M7" s="13"/>
      <c r="N7" s="13"/>
      <c r="O7" s="13"/>
      <c r="P7" s="13"/>
      <c r="Q7" s="13"/>
      <c r="R7" s="13"/>
    </row>
    <row r="8" spans="3:18" s="15" customFormat="1" ht="20.100000000000001" customHeight="1">
      <c r="D8" s="3">
        <v>1.2</v>
      </c>
      <c r="E8" s="27" t="s">
        <v>206</v>
      </c>
      <c r="F8" s="27"/>
      <c r="G8" s="27"/>
      <c r="H8" s="27"/>
      <c r="I8" s="45">
        <v>1.6</v>
      </c>
      <c r="J8" s="13" t="s">
        <v>74</v>
      </c>
      <c r="K8" s="13"/>
      <c r="L8" s="13"/>
      <c r="M8" s="13"/>
      <c r="N8" s="13"/>
      <c r="O8" s="13"/>
      <c r="P8" s="13"/>
      <c r="Q8" s="13"/>
      <c r="R8" s="13"/>
    </row>
    <row r="9" spans="3:18" s="15" customFormat="1" ht="20.100000000000001" customHeight="1">
      <c r="D9" s="5">
        <v>1.3</v>
      </c>
      <c r="E9" s="31" t="s">
        <v>86</v>
      </c>
      <c r="F9" s="31"/>
      <c r="G9" s="31"/>
      <c r="H9" s="31"/>
      <c r="I9" s="45">
        <v>1</v>
      </c>
      <c r="J9" s="5" t="s">
        <v>20</v>
      </c>
      <c r="K9" s="25" t="s">
        <v>87</v>
      </c>
      <c r="L9" s="25"/>
      <c r="M9" s="25"/>
      <c r="N9" s="25"/>
      <c r="O9" s="45">
        <v>0.2</v>
      </c>
      <c r="P9" s="5" t="s">
        <v>20</v>
      </c>
    </row>
    <row r="10" spans="3:18" s="15" customFormat="1" ht="20.100000000000001" customHeight="1">
      <c r="D10" s="5"/>
      <c r="E10" s="31" t="s">
        <v>208</v>
      </c>
      <c r="F10" s="31"/>
      <c r="G10" s="31"/>
      <c r="H10" s="31"/>
      <c r="I10" s="46">
        <f>I9-O9</f>
        <v>0.8</v>
      </c>
      <c r="J10" s="5" t="s">
        <v>20</v>
      </c>
      <c r="K10" s="9"/>
      <c r="L10" s="9"/>
      <c r="M10" s="9"/>
      <c r="N10" s="9"/>
      <c r="O10" s="5"/>
      <c r="P10" s="5"/>
    </row>
    <row r="11" spans="3:18" s="15" customFormat="1" ht="20.100000000000001" customHeight="1">
      <c r="D11" s="5">
        <v>1.4</v>
      </c>
      <c r="E11" s="31" t="s">
        <v>204</v>
      </c>
      <c r="F11" s="31"/>
      <c r="G11" s="31"/>
      <c r="H11" s="31"/>
      <c r="I11" s="45">
        <v>0.8</v>
      </c>
      <c r="J11" s="5"/>
      <c r="K11" s="5"/>
      <c r="L11" s="5"/>
    </row>
    <row r="12" spans="3:18" s="15" customFormat="1" ht="20.100000000000001" customHeight="1">
      <c r="D12" s="5">
        <v>1.5</v>
      </c>
      <c r="E12" s="31" t="s">
        <v>205</v>
      </c>
      <c r="F12" s="31"/>
      <c r="G12" s="31"/>
      <c r="H12" s="31"/>
      <c r="I12" s="40">
        <f>I10*I8*1000*I11</f>
        <v>1024.0000000000002</v>
      </c>
      <c r="J12" s="31" t="s">
        <v>88</v>
      </c>
      <c r="K12" s="31"/>
      <c r="L12" s="31"/>
      <c r="M12" s="31"/>
      <c r="N12" s="31"/>
    </row>
    <row r="13" spans="3:18" s="15" customFormat="1" ht="20.100000000000001" customHeight="1">
      <c r="D13" s="5">
        <v>1.6</v>
      </c>
      <c r="E13" s="38" t="s">
        <v>100</v>
      </c>
      <c r="F13" s="38"/>
      <c r="G13" s="38"/>
      <c r="H13" s="38"/>
      <c r="I13" s="39">
        <v>10</v>
      </c>
      <c r="J13" s="12" t="s">
        <v>81</v>
      </c>
      <c r="K13" s="31" t="s">
        <v>89</v>
      </c>
      <c r="L13" s="31"/>
      <c r="M13" s="31"/>
      <c r="N13" s="31"/>
      <c r="O13" s="31" t="s">
        <v>192</v>
      </c>
      <c r="P13" s="31"/>
      <c r="Q13" s="31"/>
      <c r="R13" s="31"/>
    </row>
    <row r="14" spans="3:18" s="15" customFormat="1" ht="20.100000000000001" customHeight="1">
      <c r="D14" s="5">
        <v>1.7</v>
      </c>
      <c r="E14" s="31" t="s">
        <v>83</v>
      </c>
      <c r="F14" s="31"/>
      <c r="G14" s="31"/>
      <c r="H14" s="31"/>
      <c r="I14" s="46">
        <f>I12/I13</f>
        <v>102.40000000000002</v>
      </c>
      <c r="J14" s="31" t="s">
        <v>90</v>
      </c>
      <c r="K14" s="31"/>
      <c r="L14" s="31"/>
      <c r="M14" s="31"/>
    </row>
    <row r="15" spans="3:18" s="15" customFormat="1" ht="9.9499999999999993" customHeight="1">
      <c r="C15" s="15" t="s">
        <v>1</v>
      </c>
      <c r="D15" s="5"/>
      <c r="E15" s="11"/>
      <c r="F15" s="11"/>
      <c r="G15" s="11"/>
      <c r="H15" s="11"/>
      <c r="I15" s="5"/>
      <c r="J15" s="12"/>
      <c r="K15" s="12"/>
      <c r="L15" s="3"/>
      <c r="M15" s="3"/>
      <c r="N15" s="3"/>
    </row>
    <row r="16" spans="3:18" s="15" customFormat="1" ht="20.100000000000001" customHeight="1">
      <c r="C16" s="15">
        <v>2</v>
      </c>
      <c r="D16" s="27" t="s">
        <v>62</v>
      </c>
      <c r="E16" s="27"/>
      <c r="F16" s="27"/>
      <c r="G16" s="27"/>
      <c r="H16" s="27"/>
      <c r="I16" s="42">
        <v>1083.33</v>
      </c>
      <c r="J16" s="32" t="s">
        <v>71</v>
      </c>
      <c r="K16" s="32"/>
      <c r="L16" s="32" t="s">
        <v>191</v>
      </c>
      <c r="M16" s="32"/>
      <c r="N16" s="32"/>
      <c r="O16" s="3"/>
      <c r="P16" s="3"/>
      <c r="Q16" s="3"/>
      <c r="R16" s="3"/>
    </row>
    <row r="17" spans="3:18" s="13" customFormat="1" ht="9.9499999999999993" customHeight="1">
      <c r="D17" s="12"/>
      <c r="E17" s="11"/>
      <c r="F17" s="11"/>
      <c r="G17" s="11"/>
      <c r="H17" s="11"/>
      <c r="I17" s="24"/>
      <c r="J17" s="5"/>
      <c r="K17" s="5"/>
      <c r="O17" s="5"/>
      <c r="P17" s="5"/>
      <c r="Q17" s="5"/>
      <c r="R17" s="5"/>
    </row>
    <row r="18" spans="3:18" s="13" customFormat="1" ht="20.100000000000001" customHeight="1">
      <c r="D18" s="27" t="s">
        <v>91</v>
      </c>
      <c r="E18" s="27"/>
      <c r="F18" s="27"/>
      <c r="G18" s="27"/>
      <c r="I18" s="47">
        <f>1+INT(I16/I14)</f>
        <v>11</v>
      </c>
      <c r="J18" s="3" t="s">
        <v>64</v>
      </c>
      <c r="K18" s="3" t="s">
        <v>190</v>
      </c>
      <c r="L18" s="3">
        <v>1</v>
      </c>
      <c r="M18" s="3" t="s">
        <v>97</v>
      </c>
    </row>
    <row r="19" spans="3:18" s="13" customFormat="1" ht="9.9499999999999993" customHeight="1">
      <c r="D19" s="3"/>
    </row>
    <row r="20" spans="3:18" s="13" customFormat="1" ht="20.100000000000001" customHeight="1">
      <c r="C20" s="13">
        <v>3</v>
      </c>
      <c r="D20" s="27" t="s">
        <v>174</v>
      </c>
      <c r="E20" s="27"/>
      <c r="F20" s="27"/>
      <c r="G20" s="27"/>
      <c r="H20" s="27"/>
      <c r="I20" s="27"/>
      <c r="J20" s="27"/>
      <c r="K20" s="27"/>
    </row>
    <row r="21" spans="3:18" s="3" customFormat="1" ht="9.9499999999999993" customHeight="1"/>
    <row r="22" spans="3:18" s="3" customFormat="1" ht="20.100000000000001" customHeight="1">
      <c r="G22" s="26" t="s">
        <v>176</v>
      </c>
      <c r="H22" s="26"/>
      <c r="I22" s="3" t="s">
        <v>33</v>
      </c>
      <c r="J22" s="39">
        <v>4</v>
      </c>
      <c r="K22" s="3" t="s">
        <v>64</v>
      </c>
      <c r="L22" s="3" t="s">
        <v>33</v>
      </c>
      <c r="M22" s="45">
        <v>633.6</v>
      </c>
      <c r="N22" s="3" t="s">
        <v>167</v>
      </c>
      <c r="O22" s="39">
        <v>621.09</v>
      </c>
      <c r="P22" s="3" t="s">
        <v>168</v>
      </c>
      <c r="Q22" s="28" t="s">
        <v>201</v>
      </c>
      <c r="R22" s="28"/>
    </row>
    <row r="23" spans="3:18" s="3" customFormat="1" ht="20.100000000000001" customHeight="1">
      <c r="E23" s="26" t="s">
        <v>177</v>
      </c>
      <c r="F23" s="26"/>
      <c r="G23" s="26"/>
      <c r="H23" s="26"/>
      <c r="I23" s="3" t="s">
        <v>33</v>
      </c>
      <c r="J23" s="39">
        <v>52</v>
      </c>
      <c r="K23" s="3" t="s">
        <v>64</v>
      </c>
      <c r="L23" s="3" t="s">
        <v>33</v>
      </c>
      <c r="M23" s="45">
        <v>650</v>
      </c>
      <c r="N23" s="3" t="s">
        <v>167</v>
      </c>
      <c r="O23" s="39">
        <v>621.09</v>
      </c>
      <c r="P23" s="3" t="s">
        <v>168</v>
      </c>
      <c r="Q23" s="28" t="s">
        <v>201</v>
      </c>
      <c r="R23" s="28"/>
    </row>
    <row r="24" spans="3:18" s="3" customFormat="1" ht="20.100000000000001" customHeight="1">
      <c r="E24" s="26" t="s">
        <v>175</v>
      </c>
      <c r="F24" s="26"/>
      <c r="G24" s="26"/>
      <c r="H24" s="26"/>
      <c r="I24" s="3" t="s">
        <v>33</v>
      </c>
      <c r="J24" s="39">
        <v>8</v>
      </c>
      <c r="K24" s="3" t="s">
        <v>64</v>
      </c>
      <c r="M24" s="5"/>
    </row>
    <row r="25" spans="3:18" s="15" customFormat="1" ht="20.100000000000001" customHeight="1">
      <c r="D25" s="5"/>
      <c r="E25" s="26" t="s">
        <v>189</v>
      </c>
      <c r="F25" s="26"/>
      <c r="G25" s="26"/>
      <c r="H25" s="26"/>
      <c r="I25" s="3" t="s">
        <v>33</v>
      </c>
      <c r="J25" s="39">
        <v>2</v>
      </c>
      <c r="K25" s="3" t="s">
        <v>64</v>
      </c>
      <c r="L25" s="3"/>
      <c r="M25" s="5"/>
      <c r="N25" s="3"/>
    </row>
    <row r="26" spans="3:18" s="13" customFormat="1" ht="20.100000000000001" customHeight="1">
      <c r="D26" s="3"/>
      <c r="F26" s="26" t="s">
        <v>91</v>
      </c>
      <c r="G26" s="26"/>
      <c r="H26" s="26"/>
      <c r="I26" s="3" t="s">
        <v>33</v>
      </c>
      <c r="J26" s="61">
        <v>44</v>
      </c>
      <c r="K26" s="3" t="s">
        <v>64</v>
      </c>
      <c r="L26" s="3"/>
      <c r="M26" s="3"/>
      <c r="N26" s="3"/>
    </row>
    <row r="27" spans="3:18" s="13" customFormat="1" ht="20.100000000000001" customHeight="1">
      <c r="D27" s="3"/>
    </row>
    <row r="28" spans="3:18" s="13" customFormat="1" ht="20.100000000000001" customHeight="1">
      <c r="D28" s="3"/>
    </row>
    <row r="29" spans="3:18" s="13" customFormat="1" ht="20.100000000000001" customHeight="1">
      <c r="D29" s="3"/>
    </row>
    <row r="30" spans="3:18" s="13" customFormat="1" ht="20.100000000000001" customHeight="1">
      <c r="D30" s="3"/>
    </row>
    <row r="31" spans="3:18" s="13" customFormat="1" ht="20.100000000000001" customHeight="1">
      <c r="D31" s="3"/>
    </row>
    <row r="32" spans="3:18" s="13" customFormat="1" ht="20.100000000000001" customHeight="1">
      <c r="D32" s="3"/>
    </row>
    <row r="33" spans="4:4" s="13" customFormat="1" ht="20.100000000000001" customHeight="1">
      <c r="D33" s="3"/>
    </row>
    <row r="34" spans="4:4" s="13" customFormat="1" ht="20.100000000000001" customHeight="1">
      <c r="D34" s="3"/>
    </row>
    <row r="35" spans="4:4" s="13" customFormat="1" ht="20.100000000000001" customHeight="1">
      <c r="D35" s="3"/>
    </row>
    <row r="36" spans="4:4" s="13" customFormat="1" ht="20.100000000000001" customHeight="1">
      <c r="D36" s="3"/>
    </row>
    <row r="37" spans="4:4" s="13" customFormat="1" ht="20.100000000000001" customHeight="1">
      <c r="D37" s="3"/>
    </row>
    <row r="38" spans="4:4" s="13" customFormat="1" ht="20.100000000000001" customHeight="1">
      <c r="D38" s="3"/>
    </row>
    <row r="39" spans="4:4" s="13" customFormat="1" ht="20.100000000000001" customHeight="1">
      <c r="D39" s="3"/>
    </row>
    <row r="40" spans="4:4" s="13" customFormat="1" ht="20.100000000000001" customHeight="1">
      <c r="D40" s="3"/>
    </row>
    <row r="41" spans="4:4" s="13" customFormat="1" ht="20.100000000000001" customHeight="1">
      <c r="D41" s="3"/>
    </row>
    <row r="42" spans="4:4" s="13" customFormat="1" ht="20.100000000000001" customHeight="1">
      <c r="D42" s="3"/>
    </row>
    <row r="43" spans="4:4" s="13" customFormat="1" ht="20.100000000000001" customHeight="1">
      <c r="D43" s="3"/>
    </row>
    <row r="44" spans="4:4" s="13" customFormat="1" ht="20.100000000000001" customHeight="1">
      <c r="D44" s="3"/>
    </row>
    <row r="45" spans="4:4" s="13" customFormat="1" ht="20.100000000000001" customHeight="1">
      <c r="D45" s="3"/>
    </row>
  </sheetData>
  <mergeCells count="28">
    <mergeCell ref="G22:H22"/>
    <mergeCell ref="E23:H23"/>
    <mergeCell ref="F26:H26"/>
    <mergeCell ref="D20:K20"/>
    <mergeCell ref="E24:H24"/>
    <mergeCell ref="E25:H25"/>
    <mergeCell ref="E14:H14"/>
    <mergeCell ref="J14:M14"/>
    <mergeCell ref="J16:K16"/>
    <mergeCell ref="D18:G18"/>
    <mergeCell ref="D16:H16"/>
    <mergeCell ref="L16:N16"/>
    <mergeCell ref="E10:H10"/>
    <mergeCell ref="E11:H11"/>
    <mergeCell ref="E12:H12"/>
    <mergeCell ref="J12:N12"/>
    <mergeCell ref="E13:H13"/>
    <mergeCell ref="K13:N13"/>
    <mergeCell ref="Q23:R23"/>
    <mergeCell ref="D4:K4"/>
    <mergeCell ref="E6:J6"/>
    <mergeCell ref="K6:L6"/>
    <mergeCell ref="O13:R13"/>
    <mergeCell ref="D2:R2"/>
    <mergeCell ref="Q22:R22"/>
    <mergeCell ref="E8:H8"/>
    <mergeCell ref="E9:H9"/>
    <mergeCell ref="K9:N9"/>
  </mergeCells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8" sqref="E2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01 ข้อกำหนดเบื้องต้น kmutt</vt:lpstr>
      <vt:lpstr>05 backhoe kmutt</vt:lpstr>
      <vt:lpstr>06 dump truck kmutt</vt:lpstr>
      <vt:lpstr>02 Bulldozer kmutt</vt:lpstr>
      <vt:lpstr>08 grader kmutt</vt:lpstr>
      <vt:lpstr>09 compactor kmutt</vt:lpstr>
      <vt:lpstr>Sheet1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2011-09-02T14:54:55Z</cp:lastPrinted>
  <dcterms:created xsi:type="dcterms:W3CDTF">2006-07-04T00:20:53Z</dcterms:created>
  <dcterms:modified xsi:type="dcterms:W3CDTF">2016-02-12T04:08:16Z</dcterms:modified>
</cp:coreProperties>
</file>